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VC    AN     2022\BVC Bistrita 2022 de trimis la primarie\"/>
    </mc:Choice>
  </mc:AlternateContent>
  <xr:revisionPtr revIDLastSave="0" documentId="13_ncr:1_{61CF41A3-E1BD-4730-9127-6A7D9B0291D7}" xr6:coauthVersionLast="47" xr6:coauthVersionMax="47" xr10:uidLastSave="{00000000-0000-0000-0000-000000000000}"/>
  <bookViews>
    <workbookView xWindow="-120" yWindow="-120" windowWidth="25440" windowHeight="15390" tabRatio="710" xr2:uid="{F7E7D782-FCA5-4D74-9714-A5624CB5CF50}"/>
  </bookViews>
  <sheets>
    <sheet name=" Bis.1" sheetId="1" r:id="rId1"/>
    <sheet name="Bis.2" sheetId="2" r:id="rId2"/>
    <sheet name="Bis.3" sheetId="3" r:id="rId3"/>
    <sheet name="Bis.4" sheetId="4" r:id="rId4"/>
    <sheet name="Bis.5" sheetId="5" r:id="rId5"/>
  </sheets>
  <externalReferences>
    <externalReference r:id="rId6"/>
  </externalReferences>
  <definedNames>
    <definedName name="A">' Bis.1'!#REF!</definedName>
    <definedName name="_xlnm.Print_Area" localSheetId="0">' Bis.1'!$A$1:$M$73</definedName>
    <definedName name="_xlnm.Print_Area" localSheetId="1">Bis.2!$A$1:$P$191</definedName>
    <definedName name="_xlnm.Print_Area" localSheetId="2">Bis.3!$A$1:$K$21</definedName>
    <definedName name="_xlnm.Print_Area" localSheetId="3">Bis.4!$A$1:$I$81</definedName>
    <definedName name="_xlnm.Print_Area" localSheetId="4">Bis.5!$A$1:$K$26</definedName>
    <definedName name="_xlnm.Print_Titles" localSheetId="0">' Bis.1'!$8:$10</definedName>
    <definedName name="_xlnm.Print_Titles" localSheetId="1">Bis.2!$9:$12</definedName>
    <definedName name="_xlnm.Print_Titles" localSheetId="3">Bis.4!$8:$12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1" i="2" l="1"/>
  <c r="O101" i="2" s="1"/>
  <c r="G50" i="4"/>
  <c r="F50" i="4"/>
  <c r="F38" i="4" s="1"/>
  <c r="E50" i="4"/>
  <c r="E38" i="4" s="1"/>
  <c r="I76" i="4"/>
  <c r="I74" i="4" s="1"/>
  <c r="I72" i="4" s="1"/>
  <c r="H76" i="4"/>
  <c r="H74" i="4" s="1"/>
  <c r="H72" i="4" s="1"/>
  <c r="G76" i="4"/>
  <c r="G74" i="4" s="1"/>
  <c r="F74" i="4"/>
  <c r="I69" i="4"/>
  <c r="H69" i="4"/>
  <c r="G69" i="4"/>
  <c r="I66" i="4"/>
  <c r="H66" i="4"/>
  <c r="G66" i="4"/>
  <c r="I63" i="4"/>
  <c r="H63" i="4"/>
  <c r="G60" i="4"/>
  <c r="G59" i="4" s="1"/>
  <c r="F60" i="4"/>
  <c r="F59" i="4" s="1"/>
  <c r="I59" i="4"/>
  <c r="H59" i="4"/>
  <c r="I55" i="4"/>
  <c r="H55" i="4"/>
  <c r="I50" i="4"/>
  <c r="H50" i="4"/>
  <c r="I39" i="4"/>
  <c r="H39" i="4"/>
  <c r="G39" i="4"/>
  <c r="F39" i="4"/>
  <c r="E39" i="4"/>
  <c r="I38" i="4"/>
  <c r="H38" i="4"/>
  <c r="I35" i="4"/>
  <c r="H35" i="4"/>
  <c r="G35" i="4"/>
  <c r="I32" i="4"/>
  <c r="H32" i="4"/>
  <c r="G32" i="4"/>
  <c r="I27" i="4"/>
  <c r="H27" i="4"/>
  <c r="F27" i="4"/>
  <c r="F26" i="4" s="1"/>
  <c r="E27" i="4"/>
  <c r="E26" i="4" s="1"/>
  <c r="D26" i="4"/>
  <c r="D25" i="4" s="1"/>
  <c r="I22" i="4"/>
  <c r="H22" i="4"/>
  <c r="I19" i="4"/>
  <c r="H19" i="4"/>
  <c r="I14" i="4"/>
  <c r="I13" i="4" s="1"/>
  <c r="H14" i="4"/>
  <c r="H13" i="4" s="1"/>
  <c r="G14" i="4"/>
  <c r="G13" i="4" s="1"/>
  <c r="F14" i="4"/>
  <c r="F13" i="4" s="1"/>
  <c r="E14" i="4"/>
  <c r="E13" i="4" s="1"/>
  <c r="H13" i="3"/>
  <c r="E13" i="3"/>
  <c r="H12" i="3"/>
  <c r="G12" i="3"/>
  <c r="F12" i="3"/>
  <c r="D12" i="3"/>
  <c r="E12" i="3" s="1"/>
  <c r="C12" i="3"/>
  <c r="P182" i="2"/>
  <c r="O182" i="2"/>
  <c r="P181" i="2"/>
  <c r="O181" i="2"/>
  <c r="P180" i="2"/>
  <c r="O180" i="2"/>
  <c r="P179" i="2"/>
  <c r="O179" i="2"/>
  <c r="P178" i="2"/>
  <c r="O178" i="2"/>
  <c r="P177" i="2"/>
  <c r="O177" i="2"/>
  <c r="P176" i="2"/>
  <c r="O176" i="2"/>
  <c r="P175" i="2"/>
  <c r="O175" i="2"/>
  <c r="P174" i="2"/>
  <c r="O174" i="2"/>
  <c r="P173" i="2"/>
  <c r="O173" i="2"/>
  <c r="P172" i="2"/>
  <c r="O172" i="2"/>
  <c r="P171" i="2"/>
  <c r="O171" i="2"/>
  <c r="P170" i="2"/>
  <c r="O170" i="2"/>
  <c r="P168" i="2"/>
  <c r="O168" i="2"/>
  <c r="P165" i="2"/>
  <c r="O165" i="2"/>
  <c r="P164" i="2"/>
  <c r="O164" i="2"/>
  <c r="P163" i="2"/>
  <c r="O163" i="2"/>
  <c r="P162" i="2"/>
  <c r="O162" i="2"/>
  <c r="P161" i="2"/>
  <c r="O161" i="2"/>
  <c r="P159" i="2"/>
  <c r="O159" i="2"/>
  <c r="P157" i="2"/>
  <c r="O157" i="2"/>
  <c r="P156" i="2"/>
  <c r="O156" i="2"/>
  <c r="F155" i="2"/>
  <c r="F156" i="2" s="1"/>
  <c r="F157" i="2" s="1"/>
  <c r="F158" i="2" s="1"/>
  <c r="F159" i="2" s="1"/>
  <c r="F160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O154" i="2"/>
  <c r="P153" i="2"/>
  <c r="P152" i="2"/>
  <c r="O152" i="2"/>
  <c r="P151" i="2"/>
  <c r="O151" i="2"/>
  <c r="P149" i="2"/>
  <c r="O149" i="2"/>
  <c r="K149" i="2"/>
  <c r="K142" i="2" s="1"/>
  <c r="P148" i="2"/>
  <c r="O148" i="2"/>
  <c r="P147" i="2"/>
  <c r="O147" i="2"/>
  <c r="P146" i="2"/>
  <c r="P145" i="2"/>
  <c r="O145" i="2"/>
  <c r="P144" i="2"/>
  <c r="O144" i="2"/>
  <c r="P143" i="2"/>
  <c r="O143" i="2"/>
  <c r="N142" i="2"/>
  <c r="M142" i="2"/>
  <c r="J142" i="2"/>
  <c r="G29" i="1" s="1"/>
  <c r="I142" i="2"/>
  <c r="G142" i="2"/>
  <c r="P141" i="2"/>
  <c r="O141" i="2"/>
  <c r="P140" i="2"/>
  <c r="O140" i="2"/>
  <c r="P139" i="2"/>
  <c r="O139" i="2"/>
  <c r="P138" i="2"/>
  <c r="N138" i="2"/>
  <c r="O138" i="2" s="1"/>
  <c r="M138" i="2"/>
  <c r="L138" i="2"/>
  <c r="K138" i="2"/>
  <c r="J138" i="2"/>
  <c r="I138" i="2"/>
  <c r="P137" i="2"/>
  <c r="O137" i="2"/>
  <c r="P136" i="2"/>
  <c r="O136" i="2"/>
  <c r="P135" i="2"/>
  <c r="O135" i="2"/>
  <c r="P134" i="2"/>
  <c r="O134" i="2"/>
  <c r="N133" i="2"/>
  <c r="M133" i="2"/>
  <c r="L133" i="2"/>
  <c r="K133" i="2"/>
  <c r="J133" i="2"/>
  <c r="J125" i="2" s="1"/>
  <c r="I133" i="2"/>
  <c r="G133" i="2"/>
  <c r="P133" i="2" s="1"/>
  <c r="P132" i="2"/>
  <c r="O132" i="2"/>
  <c r="K132" i="2"/>
  <c r="L132" i="2" s="1"/>
  <c r="M132" i="2" s="1"/>
  <c r="P131" i="2"/>
  <c r="N131" i="2"/>
  <c r="O131" i="2" s="1"/>
  <c r="P130" i="2"/>
  <c r="O130" i="2"/>
  <c r="P129" i="2"/>
  <c r="O129" i="2"/>
  <c r="P128" i="2"/>
  <c r="O128" i="2"/>
  <c r="P127" i="2"/>
  <c r="O127" i="2"/>
  <c r="N126" i="2"/>
  <c r="O126" i="2" s="1"/>
  <c r="M126" i="2"/>
  <c r="L126" i="2"/>
  <c r="K126" i="2"/>
  <c r="I126" i="2"/>
  <c r="G126" i="2"/>
  <c r="P126" i="2" s="1"/>
  <c r="P124" i="2"/>
  <c r="O124" i="2"/>
  <c r="P123" i="2"/>
  <c r="O123" i="2"/>
  <c r="P122" i="2"/>
  <c r="O122" i="2"/>
  <c r="P121" i="2"/>
  <c r="O121" i="2"/>
  <c r="P120" i="2"/>
  <c r="O120" i="2"/>
  <c r="K120" i="2"/>
  <c r="K119" i="2" s="1"/>
  <c r="N119" i="2"/>
  <c r="J119" i="2"/>
  <c r="I119" i="2"/>
  <c r="G119" i="2"/>
  <c r="P118" i="2"/>
  <c r="O118" i="2"/>
  <c r="M118" i="2"/>
  <c r="P117" i="2"/>
  <c r="O117" i="2"/>
  <c r="K117" i="2"/>
  <c r="L117" i="2" s="1"/>
  <c r="M117" i="2" s="1"/>
  <c r="N116" i="2"/>
  <c r="J116" i="2"/>
  <c r="I116" i="2"/>
  <c r="G116" i="2"/>
  <c r="P114" i="2"/>
  <c r="O114" i="2"/>
  <c r="P113" i="2"/>
  <c r="O113" i="2"/>
  <c r="P112" i="2"/>
  <c r="O112" i="2"/>
  <c r="N111" i="2"/>
  <c r="O111" i="2" s="1"/>
  <c r="M111" i="2"/>
  <c r="L111" i="2"/>
  <c r="K111" i="2"/>
  <c r="J111" i="2"/>
  <c r="G24" i="1" s="1"/>
  <c r="I111" i="2"/>
  <c r="G111" i="2"/>
  <c r="P111" i="2" s="1"/>
  <c r="P110" i="2"/>
  <c r="O110" i="2"/>
  <c r="P109" i="2"/>
  <c r="O109" i="2"/>
  <c r="P108" i="2"/>
  <c r="O108" i="2"/>
  <c r="P107" i="2"/>
  <c r="N107" i="2"/>
  <c r="K107" i="2" s="1"/>
  <c r="K103" i="2" s="1"/>
  <c r="P106" i="2"/>
  <c r="O106" i="2"/>
  <c r="P105" i="2"/>
  <c r="O105" i="2"/>
  <c r="P104" i="2"/>
  <c r="O104" i="2"/>
  <c r="J103" i="2"/>
  <c r="G23" i="1" s="1"/>
  <c r="I103" i="2"/>
  <c r="G103" i="2"/>
  <c r="P102" i="2"/>
  <c r="O102" i="2"/>
  <c r="P101" i="2"/>
  <c r="P100" i="2"/>
  <c r="O100" i="2"/>
  <c r="K100" i="2"/>
  <c r="J99" i="2"/>
  <c r="G22" i="1" s="1"/>
  <c r="I99" i="2"/>
  <c r="G99" i="2"/>
  <c r="P96" i="2"/>
  <c r="O96" i="2"/>
  <c r="K96" i="2"/>
  <c r="L96" i="2" s="1"/>
  <c r="M96" i="2" s="1"/>
  <c r="P95" i="2"/>
  <c r="O95" i="2"/>
  <c r="K95" i="2"/>
  <c r="L95" i="2" s="1"/>
  <c r="M95" i="2" s="1"/>
  <c r="P94" i="2"/>
  <c r="O94" i="2"/>
  <c r="P93" i="2"/>
  <c r="O93" i="2"/>
  <c r="P92" i="2"/>
  <c r="O92" i="2"/>
  <c r="P91" i="2"/>
  <c r="O91" i="2"/>
  <c r="K91" i="2"/>
  <c r="L91" i="2" s="1"/>
  <c r="M91" i="2" s="1"/>
  <c r="N90" i="2"/>
  <c r="J90" i="2"/>
  <c r="G19" i="1" s="1"/>
  <c r="I90" i="2"/>
  <c r="G90" i="2"/>
  <c r="P89" i="2"/>
  <c r="O89" i="2"/>
  <c r="K89" i="2"/>
  <c r="L89" i="2" s="1"/>
  <c r="M89" i="2" s="1"/>
  <c r="P88" i="2"/>
  <c r="O88" i="2"/>
  <c r="K88" i="2"/>
  <c r="L88" i="2" s="1"/>
  <c r="M88" i="2" s="1"/>
  <c r="P87" i="2"/>
  <c r="O87" i="2"/>
  <c r="P86" i="2"/>
  <c r="O86" i="2"/>
  <c r="P85" i="2"/>
  <c r="O85" i="2"/>
  <c r="P84" i="2"/>
  <c r="O84" i="2"/>
  <c r="K84" i="2"/>
  <c r="L84" i="2" s="1"/>
  <c r="M84" i="2" s="1"/>
  <c r="P83" i="2"/>
  <c r="O83" i="2"/>
  <c r="K83" i="2"/>
  <c r="L83" i="2" s="1"/>
  <c r="M83" i="2" s="1"/>
  <c r="P82" i="2"/>
  <c r="O82" i="2"/>
  <c r="K82" i="2"/>
  <c r="P81" i="2"/>
  <c r="O81" i="2"/>
  <c r="K81" i="2"/>
  <c r="L81" i="2" s="1"/>
  <c r="P80" i="2"/>
  <c r="N80" i="2"/>
  <c r="O80" i="2" s="1"/>
  <c r="P79" i="2"/>
  <c r="O79" i="2"/>
  <c r="K79" i="2"/>
  <c r="L79" i="2" s="1"/>
  <c r="M79" i="2" s="1"/>
  <c r="P78" i="2"/>
  <c r="O78" i="2"/>
  <c r="K78" i="2"/>
  <c r="L78" i="2" s="1"/>
  <c r="M78" i="2" s="1"/>
  <c r="P77" i="2"/>
  <c r="O77" i="2"/>
  <c r="P76" i="2"/>
  <c r="O76" i="2"/>
  <c r="K76" i="2"/>
  <c r="L76" i="2" s="1"/>
  <c r="P75" i="2"/>
  <c r="N75" i="2"/>
  <c r="N74" i="2" s="1"/>
  <c r="I75" i="2"/>
  <c r="I74" i="2" s="1"/>
  <c r="J74" i="2"/>
  <c r="G74" i="2"/>
  <c r="P74" i="2" s="1"/>
  <c r="P73" i="2"/>
  <c r="O73" i="2"/>
  <c r="P72" i="2"/>
  <c r="O72" i="2"/>
  <c r="P71" i="2"/>
  <c r="O71" i="2"/>
  <c r="P70" i="2"/>
  <c r="O70" i="2"/>
  <c r="P69" i="2"/>
  <c r="O69" i="2"/>
  <c r="N68" i="2"/>
  <c r="O68" i="2" s="1"/>
  <c r="M68" i="2"/>
  <c r="L68" i="2"/>
  <c r="K68" i="2"/>
  <c r="J68" i="2"/>
  <c r="I68" i="2"/>
  <c r="G68" i="2"/>
  <c r="P68" i="2" s="1"/>
  <c r="P67" i="2"/>
  <c r="O67" i="2"/>
  <c r="P66" i="2"/>
  <c r="O66" i="2"/>
  <c r="P65" i="2"/>
  <c r="O65" i="2"/>
  <c r="P64" i="2"/>
  <c r="O64" i="2"/>
  <c r="P63" i="2"/>
  <c r="O63" i="2"/>
  <c r="P62" i="2"/>
  <c r="O62" i="2"/>
  <c r="K62" i="2"/>
  <c r="K61" i="2" s="1"/>
  <c r="N61" i="2"/>
  <c r="J61" i="2"/>
  <c r="I61" i="2"/>
  <c r="G61" i="2"/>
  <c r="P60" i="2"/>
  <c r="O60" i="2"/>
  <c r="K60" i="2"/>
  <c r="L60" i="2" s="1"/>
  <c r="P59" i="2"/>
  <c r="N59" i="2"/>
  <c r="P58" i="2"/>
  <c r="O58" i="2"/>
  <c r="P56" i="2"/>
  <c r="O56" i="2"/>
  <c r="K56" i="2"/>
  <c r="L56" i="2" s="1"/>
  <c r="M56" i="2" s="1"/>
  <c r="P55" i="2"/>
  <c r="O55" i="2"/>
  <c r="P54" i="2"/>
  <c r="O54" i="2"/>
  <c r="N53" i="2"/>
  <c r="O53" i="2" s="1"/>
  <c r="M53" i="2"/>
  <c r="L53" i="2"/>
  <c r="K53" i="2"/>
  <c r="J53" i="2"/>
  <c r="J51" i="2" s="1"/>
  <c r="I53" i="2"/>
  <c r="I51" i="2" s="1"/>
  <c r="G53" i="2"/>
  <c r="G51" i="2" s="1"/>
  <c r="P52" i="2"/>
  <c r="O52" i="2"/>
  <c r="K52" i="2"/>
  <c r="L52" i="2" s="1"/>
  <c r="P50" i="2"/>
  <c r="O50" i="2"/>
  <c r="P49" i="2"/>
  <c r="O49" i="2"/>
  <c r="K49" i="2"/>
  <c r="L49" i="2" s="1"/>
  <c r="M49" i="2" s="1"/>
  <c r="P48" i="2"/>
  <c r="N48" i="2"/>
  <c r="K48" i="2" s="1"/>
  <c r="L48" i="2" s="1"/>
  <c r="M48" i="2" s="1"/>
  <c r="P47" i="2"/>
  <c r="O47" i="2"/>
  <c r="K47" i="2"/>
  <c r="L47" i="2" s="1"/>
  <c r="M47" i="2" s="1"/>
  <c r="P46" i="2"/>
  <c r="O46" i="2"/>
  <c r="K46" i="2"/>
  <c r="L46" i="2" s="1"/>
  <c r="M46" i="2" s="1"/>
  <c r="P45" i="2"/>
  <c r="O45" i="2"/>
  <c r="K45" i="2"/>
  <c r="L45" i="2" s="1"/>
  <c r="M45" i="2" s="1"/>
  <c r="P44" i="2"/>
  <c r="O44" i="2"/>
  <c r="J43" i="2"/>
  <c r="I43" i="2"/>
  <c r="G43" i="2"/>
  <c r="P39" i="2"/>
  <c r="O39" i="2"/>
  <c r="P38" i="2"/>
  <c r="O38" i="2"/>
  <c r="K38" i="2"/>
  <c r="K34" i="2" s="1"/>
  <c r="P37" i="2"/>
  <c r="O37" i="2"/>
  <c r="P36" i="2"/>
  <c r="O36" i="2"/>
  <c r="P35" i="2"/>
  <c r="O35" i="2"/>
  <c r="N34" i="2"/>
  <c r="J34" i="2"/>
  <c r="I34" i="2"/>
  <c r="G34" i="2"/>
  <c r="P33" i="2"/>
  <c r="O33" i="2"/>
  <c r="K33" i="2"/>
  <c r="L33" i="2" s="1"/>
  <c r="M33" i="2" s="1"/>
  <c r="P32" i="2"/>
  <c r="O32" i="2"/>
  <c r="P31" i="2"/>
  <c r="O31" i="2"/>
  <c r="P30" i="2"/>
  <c r="O30" i="2"/>
  <c r="P29" i="2"/>
  <c r="O29" i="2"/>
  <c r="N28" i="2"/>
  <c r="N26" i="2" s="1"/>
  <c r="J28" i="2"/>
  <c r="J26" i="2" s="1"/>
  <c r="I28" i="2"/>
  <c r="I26" i="2" s="1"/>
  <c r="G28" i="2"/>
  <c r="P28" i="2" s="1"/>
  <c r="P27" i="2"/>
  <c r="O27" i="2"/>
  <c r="K27" i="2"/>
  <c r="P25" i="2"/>
  <c r="O25" i="2"/>
  <c r="K25" i="2"/>
  <c r="L25" i="2" s="1"/>
  <c r="M25" i="2" s="1"/>
  <c r="P24" i="2"/>
  <c r="O24" i="2"/>
  <c r="K24" i="2"/>
  <c r="L24" i="2" s="1"/>
  <c r="M24" i="2" s="1"/>
  <c r="P23" i="2"/>
  <c r="O23" i="2"/>
  <c r="K23" i="2"/>
  <c r="L23" i="2" s="1"/>
  <c r="P22" i="2"/>
  <c r="O22" i="2"/>
  <c r="K22" i="2"/>
  <c r="L22" i="2" s="1"/>
  <c r="M22" i="2" s="1"/>
  <c r="O21" i="2"/>
  <c r="J21" i="2"/>
  <c r="I21" i="2"/>
  <c r="G21" i="2"/>
  <c r="P21" i="2" s="1"/>
  <c r="P20" i="2"/>
  <c r="O20" i="2"/>
  <c r="P19" i="2"/>
  <c r="O19" i="2"/>
  <c r="K19" i="2"/>
  <c r="L19" i="2" s="1"/>
  <c r="M19" i="2" s="1"/>
  <c r="P18" i="2"/>
  <c r="O18" i="2"/>
  <c r="K18" i="2"/>
  <c r="L18" i="2" s="1"/>
  <c r="M18" i="2" s="1"/>
  <c r="P17" i="2"/>
  <c r="O17" i="2"/>
  <c r="K17" i="2"/>
  <c r="L17" i="2" s="1"/>
  <c r="M17" i="2" s="1"/>
  <c r="P16" i="2"/>
  <c r="N16" i="2"/>
  <c r="N15" i="2" s="1"/>
  <c r="J15" i="2"/>
  <c r="I15" i="2"/>
  <c r="G15" i="2"/>
  <c r="L70" i="1"/>
  <c r="I70" i="1"/>
  <c r="L69" i="1"/>
  <c r="I69" i="1"/>
  <c r="M67" i="1"/>
  <c r="L67" i="1"/>
  <c r="I67" i="1"/>
  <c r="L66" i="1"/>
  <c r="I66" i="1"/>
  <c r="K65" i="1"/>
  <c r="K70" i="1" s="1"/>
  <c r="J65" i="1"/>
  <c r="J70" i="1" s="1"/>
  <c r="K64" i="1"/>
  <c r="K69" i="1" s="1"/>
  <c r="M62" i="1"/>
  <c r="L62" i="1"/>
  <c r="I62" i="1"/>
  <c r="M61" i="1"/>
  <c r="L61" i="1"/>
  <c r="I61" i="1"/>
  <c r="L60" i="1"/>
  <c r="K60" i="1"/>
  <c r="J60" i="1"/>
  <c r="M60" i="1" s="1"/>
  <c r="L59" i="1"/>
  <c r="K59" i="1"/>
  <c r="J59" i="1"/>
  <c r="M59" i="1" s="1"/>
  <c r="I59" i="1"/>
  <c r="L58" i="1"/>
  <c r="K58" i="1"/>
  <c r="K63" i="1" s="1"/>
  <c r="J58" i="1"/>
  <c r="J63" i="1" s="1"/>
  <c r="M63" i="1" s="1"/>
  <c r="I58" i="1"/>
  <c r="K57" i="1"/>
  <c r="J57" i="1"/>
  <c r="M57" i="1" s="1"/>
  <c r="I57" i="1"/>
  <c r="K56" i="1"/>
  <c r="J56" i="1"/>
  <c r="M56" i="1" s="1"/>
  <c r="I56" i="1"/>
  <c r="G55" i="1"/>
  <c r="G60" i="1" s="1"/>
  <c r="I60" i="1" s="1"/>
  <c r="M52" i="1"/>
  <c r="L47" i="1"/>
  <c r="I47" i="1"/>
  <c r="I52" i="1" s="1"/>
  <c r="L46" i="1"/>
  <c r="I46" i="1"/>
  <c r="M45" i="1"/>
  <c r="L45" i="1"/>
  <c r="G45" i="1"/>
  <c r="I45" i="1" s="1"/>
  <c r="L43" i="1"/>
  <c r="I43" i="1"/>
  <c r="M41" i="1"/>
  <c r="L41" i="1"/>
  <c r="I41" i="1"/>
  <c r="L40" i="1"/>
  <c r="K40" i="1"/>
  <c r="K45" i="1" s="1"/>
  <c r="J40" i="1"/>
  <c r="M40" i="1" s="1"/>
  <c r="I40" i="1"/>
  <c r="L39" i="1"/>
  <c r="K39" i="1"/>
  <c r="J39" i="1"/>
  <c r="M39" i="1" s="1"/>
  <c r="I39" i="1"/>
  <c r="L38" i="1"/>
  <c r="K38" i="1"/>
  <c r="K43" i="1" s="1"/>
  <c r="J38" i="1"/>
  <c r="M38" i="1" s="1"/>
  <c r="I38" i="1"/>
  <c r="L35" i="1"/>
  <c r="I35" i="1"/>
  <c r="L34" i="1"/>
  <c r="I34" i="1"/>
  <c r="L33" i="1"/>
  <c r="I33" i="1"/>
  <c r="L32" i="1"/>
  <c r="I32" i="1"/>
  <c r="G31" i="1"/>
  <c r="M29" i="1"/>
  <c r="H29" i="1"/>
  <c r="L29" i="1" s="1"/>
  <c r="M28" i="1"/>
  <c r="G28" i="1"/>
  <c r="M27" i="1"/>
  <c r="H27" i="1"/>
  <c r="L27" i="1" s="1"/>
  <c r="G27" i="1"/>
  <c r="M26" i="1"/>
  <c r="M25" i="1"/>
  <c r="L25" i="1"/>
  <c r="I25" i="1"/>
  <c r="K24" i="1"/>
  <c r="K21" i="1" s="1"/>
  <c r="J24" i="1"/>
  <c r="M24" i="1" s="1"/>
  <c r="H24" i="1"/>
  <c r="L24" i="1" s="1"/>
  <c r="M23" i="1"/>
  <c r="M22" i="1"/>
  <c r="M20" i="1"/>
  <c r="L20" i="1"/>
  <c r="M19" i="1"/>
  <c r="M18" i="1"/>
  <c r="K17" i="1"/>
  <c r="K16" i="1" s="1"/>
  <c r="J17" i="1"/>
  <c r="J16" i="1" s="1"/>
  <c r="M15" i="1"/>
  <c r="I14" i="1"/>
  <c r="I13" i="1"/>
  <c r="M12" i="1"/>
  <c r="K11" i="1"/>
  <c r="J11" i="1"/>
  <c r="N99" i="2" l="1"/>
  <c r="H22" i="1" s="1"/>
  <c r="L22" i="1" s="1"/>
  <c r="K101" i="2"/>
  <c r="L101" i="2" s="1"/>
  <c r="M101" i="2" s="1"/>
  <c r="K68" i="1"/>
  <c r="M70" i="1"/>
  <c r="J21" i="1"/>
  <c r="M21" i="1" s="1"/>
  <c r="J30" i="1"/>
  <c r="I62" i="4"/>
  <c r="H26" i="4"/>
  <c r="I26" i="4"/>
  <c r="G26" i="4"/>
  <c r="M116" i="2"/>
  <c r="P34" i="2"/>
  <c r="O16" i="2"/>
  <c r="L38" i="2"/>
  <c r="N43" i="2"/>
  <c r="H15" i="1"/>
  <c r="L15" i="1" s="1"/>
  <c r="O48" i="2"/>
  <c r="L149" i="2"/>
  <c r="L142" i="2" s="1"/>
  <c r="K80" i="2"/>
  <c r="I115" i="2"/>
  <c r="G15" i="1"/>
  <c r="O43" i="2"/>
  <c r="O61" i="2"/>
  <c r="O90" i="2"/>
  <c r="K116" i="2"/>
  <c r="P15" i="2"/>
  <c r="N115" i="2"/>
  <c r="H26" i="1" s="1"/>
  <c r="L26" i="1" s="1"/>
  <c r="P119" i="2"/>
  <c r="K51" i="2"/>
  <c r="L62" i="2"/>
  <c r="J115" i="2"/>
  <c r="G26" i="1" s="1"/>
  <c r="O119" i="2"/>
  <c r="P90" i="2"/>
  <c r="J14" i="2"/>
  <c r="G12" i="1" s="1"/>
  <c r="G65" i="1" s="1"/>
  <c r="O26" i="2"/>
  <c r="L82" i="2"/>
  <c r="M82" i="2" s="1"/>
  <c r="K115" i="2"/>
  <c r="I14" i="2"/>
  <c r="I155" i="2" s="1"/>
  <c r="P51" i="2"/>
  <c r="I24" i="1"/>
  <c r="O116" i="2"/>
  <c r="N51" i="2"/>
  <c r="O51" i="2" s="1"/>
  <c r="O75" i="2"/>
  <c r="P116" i="2"/>
  <c r="L120" i="2"/>
  <c r="P142" i="2"/>
  <c r="J98" i="2"/>
  <c r="K131" i="2"/>
  <c r="K125" i="2" s="1"/>
  <c r="M90" i="2"/>
  <c r="I29" i="1"/>
  <c r="K16" i="2"/>
  <c r="K21" i="2"/>
  <c r="P53" i="2"/>
  <c r="I125" i="2"/>
  <c r="J57" i="2"/>
  <c r="J42" i="2" s="1"/>
  <c r="N103" i="2"/>
  <c r="L107" i="2"/>
  <c r="L103" i="2" s="1"/>
  <c r="H19" i="1"/>
  <c r="L19" i="1" s="1"/>
  <c r="L100" i="2"/>
  <c r="P103" i="2"/>
  <c r="O107" i="2"/>
  <c r="O15" i="2"/>
  <c r="G26" i="2"/>
  <c r="P26" i="2" s="1"/>
  <c r="O74" i="2"/>
  <c r="K90" i="2"/>
  <c r="G115" i="2"/>
  <c r="G38" i="4"/>
  <c r="F25" i="4"/>
  <c r="E25" i="4"/>
  <c r="J37" i="1"/>
  <c r="J31" i="1"/>
  <c r="M31" i="1" s="1"/>
  <c r="J68" i="1"/>
  <c r="M16" i="1"/>
  <c r="K30" i="1"/>
  <c r="M30" i="1" s="1"/>
  <c r="K28" i="2"/>
  <c r="K26" i="2" s="1"/>
  <c r="O28" i="2"/>
  <c r="P43" i="2"/>
  <c r="K75" i="2"/>
  <c r="K74" i="2" s="1"/>
  <c r="L90" i="2"/>
  <c r="J43" i="1"/>
  <c r="J64" i="1"/>
  <c r="J155" i="2"/>
  <c r="O142" i="2"/>
  <c r="P61" i="2"/>
  <c r="G57" i="2"/>
  <c r="M81" i="2"/>
  <c r="M60" i="2"/>
  <c r="M59" i="2" s="1"/>
  <c r="L59" i="2"/>
  <c r="M11" i="1"/>
  <c r="O34" i="2"/>
  <c r="K43" i="2"/>
  <c r="L43" i="2"/>
  <c r="N125" i="2"/>
  <c r="O133" i="2"/>
  <c r="M52" i="2"/>
  <c r="M51" i="2" s="1"/>
  <c r="L51" i="2"/>
  <c r="M76" i="2"/>
  <c r="M75" i="2" s="1"/>
  <c r="M74" i="2" s="1"/>
  <c r="L75" i="2"/>
  <c r="L74" i="2" s="1"/>
  <c r="M17" i="1"/>
  <c r="I27" i="1"/>
  <c r="N14" i="2"/>
  <c r="L21" i="2"/>
  <c r="M23" i="2"/>
  <c r="M21" i="2" s="1"/>
  <c r="M38" i="2"/>
  <c r="M34" i="2" s="1"/>
  <c r="L34" i="2"/>
  <c r="N57" i="2"/>
  <c r="O59" i="2"/>
  <c r="I57" i="2"/>
  <c r="I42" i="2" s="1"/>
  <c r="P99" i="2"/>
  <c r="G98" i="2"/>
  <c r="M43" i="2"/>
  <c r="I98" i="2"/>
  <c r="H62" i="4"/>
  <c r="K59" i="2"/>
  <c r="L116" i="2"/>
  <c r="G125" i="2"/>
  <c r="P125" i="2" s="1"/>
  <c r="O99" i="2" l="1"/>
  <c r="N98" i="2"/>
  <c r="N160" i="2" s="1"/>
  <c r="I22" i="1"/>
  <c r="K99" i="2"/>
  <c r="K98" i="2" s="1"/>
  <c r="K160" i="2" s="1"/>
  <c r="G25" i="4"/>
  <c r="I25" i="4"/>
  <c r="H25" i="4"/>
  <c r="I19" i="1"/>
  <c r="L80" i="2"/>
  <c r="I26" i="1"/>
  <c r="M107" i="2"/>
  <c r="M103" i="2" s="1"/>
  <c r="M80" i="2"/>
  <c r="I15" i="1"/>
  <c r="P57" i="2"/>
  <c r="P115" i="2"/>
  <c r="O57" i="2"/>
  <c r="O115" i="2"/>
  <c r="J13" i="2"/>
  <c r="L61" i="2"/>
  <c r="M62" i="2"/>
  <c r="M61" i="2" s="1"/>
  <c r="M57" i="2" s="1"/>
  <c r="M42" i="2" s="1"/>
  <c r="J169" i="2"/>
  <c r="G11" i="1"/>
  <c r="M120" i="2"/>
  <c r="M119" i="2" s="1"/>
  <c r="M115" i="2" s="1"/>
  <c r="L119" i="2"/>
  <c r="L115" i="2" s="1"/>
  <c r="K57" i="2"/>
  <c r="K42" i="2" s="1"/>
  <c r="I13" i="2"/>
  <c r="L28" i="2"/>
  <c r="L26" i="2" s="1"/>
  <c r="I169" i="2"/>
  <c r="G18" i="1"/>
  <c r="J160" i="2"/>
  <c r="G21" i="1"/>
  <c r="J97" i="2"/>
  <c r="G20" i="1" s="1"/>
  <c r="G14" i="2"/>
  <c r="P14" i="2" s="1"/>
  <c r="P169" i="2" s="1"/>
  <c r="O103" i="2"/>
  <c r="H23" i="1"/>
  <c r="K15" i="2"/>
  <c r="K14" i="2" s="1"/>
  <c r="K155" i="2" s="1"/>
  <c r="L16" i="2"/>
  <c r="G42" i="2"/>
  <c r="P42" i="2" s="1"/>
  <c r="L99" i="2"/>
  <c r="L98" i="2" s="1"/>
  <c r="M100" i="2"/>
  <c r="M99" i="2" s="1"/>
  <c r="M98" i="2" s="1"/>
  <c r="L131" i="2"/>
  <c r="N155" i="2"/>
  <c r="O155" i="2" s="1"/>
  <c r="O14" i="2"/>
  <c r="O169" i="2" s="1"/>
  <c r="N13" i="2"/>
  <c r="N169" i="2"/>
  <c r="H12" i="1"/>
  <c r="M68" i="1"/>
  <c r="N42" i="2"/>
  <c r="K166" i="2"/>
  <c r="K167" i="2"/>
  <c r="G97" i="2"/>
  <c r="P97" i="2" s="1"/>
  <c r="G160" i="2"/>
  <c r="P98" i="2"/>
  <c r="P160" i="2" s="1"/>
  <c r="M64" i="1"/>
  <c r="J69" i="1"/>
  <c r="M69" i="1" s="1"/>
  <c r="K36" i="1"/>
  <c r="K37" i="1"/>
  <c r="M37" i="1" s="1"/>
  <c r="I160" i="2"/>
  <c r="I97" i="2"/>
  <c r="I41" i="2" s="1"/>
  <c r="H28" i="1"/>
  <c r="O125" i="2"/>
  <c r="J36" i="1"/>
  <c r="N97" i="2"/>
  <c r="H21" i="1"/>
  <c r="O98" i="2" l="1"/>
  <c r="O160" i="2" s="1"/>
  <c r="K97" i="2"/>
  <c r="K41" i="2" s="1"/>
  <c r="L57" i="2"/>
  <c r="L42" i="2" s="1"/>
  <c r="G155" i="2"/>
  <c r="P155" i="2" s="1"/>
  <c r="G169" i="2"/>
  <c r="L97" i="2"/>
  <c r="M28" i="2"/>
  <c r="M26" i="2" s="1"/>
  <c r="M160" i="2"/>
  <c r="M166" i="2" s="1"/>
  <c r="M97" i="2"/>
  <c r="G13" i="2"/>
  <c r="P13" i="2" s="1"/>
  <c r="M131" i="2"/>
  <c r="M125" i="2" s="1"/>
  <c r="L125" i="2"/>
  <c r="L15" i="2"/>
  <c r="L14" i="2" s="1"/>
  <c r="M16" i="2"/>
  <c r="M15" i="2" s="1"/>
  <c r="G64" i="1"/>
  <c r="G63" i="1"/>
  <c r="J166" i="2"/>
  <c r="J167" i="2"/>
  <c r="K169" i="2"/>
  <c r="K13" i="2"/>
  <c r="I23" i="1"/>
  <c r="L23" i="1"/>
  <c r="L160" i="2"/>
  <c r="L167" i="2" s="1"/>
  <c r="J41" i="2"/>
  <c r="I158" i="2"/>
  <c r="I40" i="2"/>
  <c r="I150" i="2" s="1"/>
  <c r="I153" i="2" s="1"/>
  <c r="N167" i="2"/>
  <c r="N166" i="2"/>
  <c r="J42" i="1"/>
  <c r="M36" i="1"/>
  <c r="L166" i="2"/>
  <c r="H65" i="1"/>
  <c r="L12" i="1"/>
  <c r="I12" i="1"/>
  <c r="H11" i="1"/>
  <c r="N41" i="2"/>
  <c r="O42" i="2"/>
  <c r="H18" i="1"/>
  <c r="O13" i="2"/>
  <c r="K42" i="1"/>
  <c r="G167" i="2"/>
  <c r="G166" i="2"/>
  <c r="P166" i="2" s="1"/>
  <c r="I167" i="2"/>
  <c r="I166" i="2"/>
  <c r="H64" i="1"/>
  <c r="I21" i="1"/>
  <c r="L21" i="1"/>
  <c r="H63" i="1"/>
  <c r="G41" i="2"/>
  <c r="O97" i="2"/>
  <c r="H20" i="1"/>
  <c r="I20" i="1" s="1"/>
  <c r="L28" i="1"/>
  <c r="I28" i="1"/>
  <c r="K40" i="2" l="1"/>
  <c r="K150" i="2" s="1"/>
  <c r="K153" i="2" s="1"/>
  <c r="K158" i="2"/>
  <c r="M167" i="2"/>
  <c r="L41" i="2"/>
  <c r="L40" i="2" s="1"/>
  <c r="P167" i="2"/>
  <c r="M14" i="2"/>
  <c r="M13" i="2" s="1"/>
  <c r="O166" i="2"/>
  <c r="L158" i="2"/>
  <c r="L155" i="2"/>
  <c r="L13" i="2"/>
  <c r="L169" i="2"/>
  <c r="O167" i="2"/>
  <c r="J158" i="2"/>
  <c r="G17" i="1"/>
  <c r="G16" i="1" s="1"/>
  <c r="J40" i="2"/>
  <c r="J150" i="2" s="1"/>
  <c r="M41" i="2"/>
  <c r="L63" i="1"/>
  <c r="I63" i="1"/>
  <c r="G158" i="2"/>
  <c r="P41" i="2"/>
  <c r="G40" i="2"/>
  <c r="L18" i="1"/>
  <c r="I18" i="1"/>
  <c r="M42" i="1"/>
  <c r="J44" i="1"/>
  <c r="K44" i="1"/>
  <c r="K48" i="1" s="1"/>
  <c r="N158" i="2"/>
  <c r="N40" i="2"/>
  <c r="H17" i="1"/>
  <c r="O41" i="2"/>
  <c r="I11" i="1"/>
  <c r="L11" i="1"/>
  <c r="L64" i="1"/>
  <c r="I64" i="1"/>
  <c r="L65" i="1"/>
  <c r="I65" i="1"/>
  <c r="M44" i="1" l="1"/>
  <c r="M155" i="2"/>
  <c r="M169" i="2"/>
  <c r="L150" i="2"/>
  <c r="L153" i="2" s="1"/>
  <c r="P158" i="2"/>
  <c r="O158" i="2"/>
  <c r="M158" i="2"/>
  <c r="M40" i="2"/>
  <c r="M150" i="2" s="1"/>
  <c r="M153" i="2" s="1"/>
  <c r="G68" i="1"/>
  <c r="G30" i="1"/>
  <c r="G36" i="1" s="1"/>
  <c r="G42" i="1" s="1"/>
  <c r="L17" i="1"/>
  <c r="I17" i="1"/>
  <c r="H16" i="1"/>
  <c r="J48" i="1"/>
  <c r="M48" i="1" s="1"/>
  <c r="P40" i="2"/>
  <c r="G150" i="2"/>
  <c r="P150" i="2" s="1"/>
  <c r="O40" i="2"/>
  <c r="N150" i="2"/>
  <c r="G44" i="1" l="1"/>
  <c r="G48" i="1" s="1"/>
  <c r="O150" i="2"/>
  <c r="N153" i="2"/>
  <c r="H68" i="1"/>
  <c r="I16" i="1"/>
  <c r="L16" i="1"/>
  <c r="H30" i="1"/>
  <c r="O153" i="2" l="1"/>
  <c r="H31" i="1"/>
  <c r="H36" i="1" s="1"/>
  <c r="L30" i="1"/>
  <c r="H37" i="1"/>
  <c r="I30" i="1"/>
  <c r="L68" i="1"/>
  <c r="I68" i="1"/>
  <c r="L36" i="1" l="1"/>
  <c r="H42" i="1"/>
  <c r="I36" i="1"/>
  <c r="L31" i="1"/>
  <c r="I31" i="1"/>
  <c r="I37" i="1"/>
  <c r="L37" i="1"/>
  <c r="H44" i="1" l="1"/>
  <c r="H48" i="1" s="1"/>
  <c r="L42" i="1"/>
  <c r="I42" i="1"/>
  <c r="L44" i="1" l="1"/>
  <c r="I44" i="1"/>
  <c r="L48" i="1"/>
  <c r="I4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Aura</author>
  </authors>
  <commentList>
    <comment ref="N45" authorId="0" shapeId="0" xr:uid="{4A0C0B3D-97DE-45A5-8B91-EAEF7CECF0DE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hrana animale vantoare 3,15 lei
consum os 48,4 lei</t>
        </r>
      </text>
    </comment>
    <comment ref="N46" authorId="0" shapeId="0" xr:uid="{D1ADADEE-BC68-45DA-8A41-BF6505858295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vantoare 4,20 lei
consum os.35 lei
</t>
        </r>
      </text>
    </comment>
    <comment ref="N47" authorId="0" shapeId="0" xr:uid="{0D785AF5-B196-4949-BA28-11716E29BCC4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vantoare 7,6 lei
consum os 90 lei</t>
        </r>
      </text>
    </comment>
    <comment ref="G56" authorId="0" shapeId="0" xr:uid="{C7E24314-B82E-45BA-A643-6EA1F5497AAD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vanatoare 0,38
</t>
        </r>
      </text>
    </comment>
  </commentList>
</comments>
</file>

<file path=xl/sharedStrings.xml><?xml version="1.0" encoding="utf-8"?>
<sst xmlns="http://schemas.openxmlformats.org/spreadsheetml/2006/main" count="620" uniqueCount="440">
  <si>
    <t>AUTORITATEA ADMINISTRAŢIEI PUBLICE CENTRALE/LOCALE</t>
  </si>
  <si>
    <t>Anexa nr.1</t>
  </si>
  <si>
    <t>Operatorul economic: R.P.L. OCOLUL SILVIC AL MUNICIPIULUI BISTRITA R.A .</t>
  </si>
  <si>
    <t>Sediul/Adresa: Vasile Lupu nr.16 A</t>
  </si>
  <si>
    <t>Cod unic de înregistrare: RO 25742072</t>
  </si>
  <si>
    <t xml:space="preserve"> BUGETULUI  DE VENITURI ŞI CHELTUIELI  BISTRITA</t>
  </si>
  <si>
    <t>mii lei</t>
  </si>
  <si>
    <t>INDICATORI</t>
  </si>
  <si>
    <t>Nr.rd.</t>
  </si>
  <si>
    <t>Realizat / Preliminat an precedent (N-1) 2021</t>
  </si>
  <si>
    <t>%</t>
  </si>
  <si>
    <t>Estimări an N + 1    2023</t>
  </si>
  <si>
    <t>Estimări an N + 2   2024</t>
  </si>
  <si>
    <t>9 = 7/5</t>
  </si>
  <si>
    <t>10 = 8/7</t>
  </si>
  <si>
    <t>6=5/4</t>
  </si>
  <si>
    <t>I</t>
  </si>
  <si>
    <t>VENITURI TOTALE (rd. 1 = rd. 2 + rd. 5 + rd.5)</t>
  </si>
  <si>
    <t xml:space="preserve">Venituri totale din exploatare, din care: </t>
  </si>
  <si>
    <t>a)</t>
  </si>
  <si>
    <t>subventii, cf.prevederilor legale in vigoare</t>
  </si>
  <si>
    <t>b)</t>
  </si>
  <si>
    <t>transferuri, cf.prevederilor legale in vigoare</t>
  </si>
  <si>
    <t>Venituri financiare</t>
  </si>
  <si>
    <t>II</t>
  </si>
  <si>
    <t>CHELTUIELI TOTALE (rd. 6 = rd. 7 + rd. 19)</t>
  </si>
  <si>
    <t>Cheltuieli de exploatare, din care:</t>
  </si>
  <si>
    <t>A.</t>
  </si>
  <si>
    <t>Cheltuieli de exploatare(Rd.7=Rd.8+Rd.9+R.10+Rd.18), din care:</t>
  </si>
  <si>
    <t>B.</t>
  </si>
  <si>
    <t>cheltuieli cu impozite, taxe şi vărsăminte asimilate</t>
  </si>
  <si>
    <t>C.</t>
  </si>
  <si>
    <t>cheltuieli cu personalul (Rd.10=Rd.11+Rd.14+Rd.16+Rd.17), din care:</t>
  </si>
  <si>
    <t>C0</t>
  </si>
  <si>
    <t>cheltuieli de natura salariala (rd.13+rd.14)</t>
  </si>
  <si>
    <t>C1</t>
  </si>
  <si>
    <t>ch. cu salariile</t>
  </si>
  <si>
    <t>C2</t>
  </si>
  <si>
    <t>bonusuri</t>
  </si>
  <si>
    <t>C3</t>
  </si>
  <si>
    <t>alte cheltuieli cu personalul, din care:</t>
  </si>
  <si>
    <t>- cheltuieli cu plaţi compensatorii aferente disponibilizărilor de personal</t>
  </si>
  <si>
    <t>C4</t>
  </si>
  <si>
    <t>cheltuieli aferente contractului de mandat si altor organe de conducere si control, comisii si comitete</t>
  </si>
  <si>
    <t>C5</t>
  </si>
  <si>
    <t>cheltuieli cu contributiile datorate de angajator</t>
  </si>
  <si>
    <t>D.</t>
  </si>
  <si>
    <t>alte cheltuieli de exploatare</t>
  </si>
  <si>
    <t>Cheltuieli financiare</t>
  </si>
  <si>
    <t>III</t>
  </si>
  <si>
    <t>REZULTATUL BRUT (profit/pierdere)( Rd.20=Rd.1-Rd.6)</t>
  </si>
  <si>
    <t>IV</t>
  </si>
  <si>
    <t>IMPOZIT PE PROFIT CURENT</t>
  </si>
  <si>
    <t>IMPOZIT PE PROFIT AMANAT</t>
  </si>
  <si>
    <t>VENITURI DIN IMPOZITUL PE PROFIT AMANAT</t>
  </si>
  <si>
    <t>IMOIZITUL SPECIFIC UNOR ACTIVITATI</t>
  </si>
  <si>
    <t>ALTE IMPOZITE NEPREZENTATE  LA ELEMENTELE DE MAI SUS</t>
  </si>
  <si>
    <t>V</t>
  </si>
  <si>
    <t>PROFITUL /PIERDEREA NETA A PERIOADEI DE RAPORTARE (rd.26=rd.20-rd.21-rd.22+rd.23-rd.24-Rd25), din care:</t>
  </si>
  <si>
    <t>Rezerve legale</t>
  </si>
  <si>
    <t>Alte rezerve reprezentând facilităţi fiscale prevăzute de lege</t>
  </si>
  <si>
    <t>Acoperirea pierderilor contabile din anii precedenţi</t>
  </si>
  <si>
    <t>Constituirea surselor proprii de finanţare pentru proiectele cofinanţate din împrumuturi externe, precum şi pentru constituirea surselor necesare rambursării ratelor de capital, plăţii dobânzilor, comisioanelor şi altor costuri aferente acestor împrumuturi</t>
  </si>
  <si>
    <t>Alte repartizări prevăzute de lege</t>
  </si>
  <si>
    <t>Profitul contabil rămas după deducerea sumelor de la rd. 27, 28, 29, 30,31(Rd.32=Rd.26-(Rd.27 la Rd.31) &gt; = 0.</t>
  </si>
  <si>
    <t>Participarea salariaţilor la profit în limita a 10% din profitul net, dar nu mai mult de nivelul unui salariu de bază mediu lunar realizat la nivelul operatorului economic în exerciţiul financiar de referinţă</t>
  </si>
  <si>
    <t>Minimum 50% vărsăminte la bugetul  local Bistrita si bugetul Comunei Livezile în cazul regiilor autonome, ori dividende cuvenite acţionarilor, în cazul societăţilor/companiilor naţionale şi societăţilor cu capital integral sau majoritar de stat, din care:</t>
  </si>
  <si>
    <t xml:space="preserve"> dividende cuvenite bugetului de stat</t>
  </si>
  <si>
    <t>dividende cuvenite bugetului local</t>
  </si>
  <si>
    <t>c)</t>
  </si>
  <si>
    <t xml:space="preserve"> dividende cuvenite altor actionari</t>
  </si>
  <si>
    <t>Profitul nerepartizat pe destinaţiile prevăzute la rd. 33 -rd.34 se repartizează la alte rezerve şi constituie sursa proprie de finanţare</t>
  </si>
  <si>
    <t>VI</t>
  </si>
  <si>
    <t>VENITURI DIN FONDURI EUROPENE</t>
  </si>
  <si>
    <t>VII</t>
  </si>
  <si>
    <t>CHELTUIELI ELIGIBILE DIN FONDURI EUROPENE, din care:</t>
  </si>
  <si>
    <t>cheltuieli materiale</t>
  </si>
  <si>
    <t>cheltuieli cu salariile</t>
  </si>
  <si>
    <t>cheltuieli privind prestările de servicii</t>
  </si>
  <si>
    <t>d)</t>
  </si>
  <si>
    <t>cheltuieli cu reclama şi publicitate</t>
  </si>
  <si>
    <t>e)</t>
  </si>
  <si>
    <t>alte cheltuieli</t>
  </si>
  <si>
    <t>VIII</t>
  </si>
  <si>
    <t>SURSE DE FINANŢARE A INVESTIŢIILOR, din care:</t>
  </si>
  <si>
    <t>Alocaţii de la buget</t>
  </si>
  <si>
    <t>alocatii bugetare aferente platii angajamentelor din anii anteriori</t>
  </si>
  <si>
    <t>IX</t>
  </si>
  <si>
    <t>CHELTUIELI PENTRU INVESTIŢII</t>
  </si>
  <si>
    <t>X</t>
  </si>
  <si>
    <t>DATE DE FUNDAMENTARE</t>
  </si>
  <si>
    <t>Nr. de personal prognozat la finele anului</t>
  </si>
  <si>
    <t>Nr. mediu de salariaţi total</t>
  </si>
  <si>
    <t>Câştigul mediu lunar pe salariat (lei/persoană) determinat pe baza chltuielilor de natura  salariala</t>
  </si>
  <si>
    <t>Câştigul mediu lunar pe salariat (lei/persoană)  determinat pe baza cheltuielilor de natura salariala, recalculat cf. Legii anuale a bugetului de stat **)</t>
  </si>
  <si>
    <t>Productivitatea muncii în unităţi valorice pe total personal mediu( mii lei/persoana)(rd. 2/rd. 51)</t>
  </si>
  <si>
    <t>Productivitatea muncii in unitati valorice pe total personal mediu recalculata cf.Legii anuale a bugetului de stat</t>
  </si>
  <si>
    <t>Productivitatea muncii în unităţi fizice pe total personal mediu (cantitate produse finite /persoană)</t>
  </si>
  <si>
    <t>Cheltuieli totale la 1000 lei venituri totale (Rd.57=(Rd.6/Rd.1) x 1000</t>
  </si>
  <si>
    <t>Plăţi restante</t>
  </si>
  <si>
    <t>Creanţe restante</t>
  </si>
  <si>
    <t>CONDUCĂTORUL UNITĂŢII,</t>
  </si>
  <si>
    <t>CONDUCATORUL COMPARTIMENTUL  FINANCIAR-CONTABIL</t>
  </si>
  <si>
    <t>ing.Anca Emil Titus</t>
  </si>
  <si>
    <t>ing. Anca Emil Titus</t>
  </si>
  <si>
    <t xml:space="preserve">Sef Contabil </t>
  </si>
  <si>
    <t xml:space="preserve">ec. Aluaș Aurelia </t>
  </si>
  <si>
    <t>Anexa nr.2</t>
  </si>
  <si>
    <t>Sediul/Adresa: Vasile Lupu NR.16 A</t>
  </si>
  <si>
    <t xml:space="preserve">Cod unic de înregistrare: RO 25742072 </t>
  </si>
  <si>
    <t xml:space="preserve">Detalierea indicatorilor economico-financiari prevăzuţi în bugetul de venituri şi cheltuieli </t>
  </si>
  <si>
    <t xml:space="preserve">pentru anul 2022   </t>
  </si>
  <si>
    <t>Nr. rd.</t>
  </si>
  <si>
    <t>Realizat 2020</t>
  </si>
  <si>
    <t>Prevederi an precedent  ( N-1)</t>
  </si>
  <si>
    <t>Aprobat 2021</t>
  </si>
  <si>
    <t>din care</t>
  </si>
  <si>
    <t>an N-2</t>
  </si>
  <si>
    <t>conf.HG  /Ordin comun</t>
  </si>
  <si>
    <t>Conform Hotarârii C.A.</t>
  </si>
  <si>
    <t>Trim I</t>
  </si>
  <si>
    <t>Trim II</t>
  </si>
  <si>
    <t>Trim III</t>
  </si>
  <si>
    <t>TOTAL       AN 2022</t>
  </si>
  <si>
    <t>7=6/5</t>
  </si>
  <si>
    <t>8 =5/3a</t>
  </si>
  <si>
    <t>3a</t>
  </si>
  <si>
    <t>4a</t>
  </si>
  <si>
    <t>6a</t>
  </si>
  <si>
    <t>6b</t>
  </si>
  <si>
    <t>6c</t>
  </si>
  <si>
    <t>VENITURI TOTALE (Rd.1=rd. 2 + rd. 22 )</t>
  </si>
  <si>
    <t>Venituri totale din exploatare (Rd.2=rd. 3 + rd. 8 + rd. 9 + rd. 12 + rd. 13 + rd. 14), din care:</t>
  </si>
  <si>
    <t>din producţia vândută (Rd.3=rd. 4 + rd. 5 + rd. 6 + rd. 7), din care:</t>
  </si>
  <si>
    <t>a1)</t>
  </si>
  <si>
    <t>din vânzarea produselor</t>
  </si>
  <si>
    <t>a2)</t>
  </si>
  <si>
    <t>din servicii prestate</t>
  </si>
  <si>
    <t>a3)</t>
  </si>
  <si>
    <t>din redevenţe şi chirii</t>
  </si>
  <si>
    <t>a4)</t>
  </si>
  <si>
    <t>alte venituri Vanatoare</t>
  </si>
  <si>
    <t>din vânzarea mărfurilor</t>
  </si>
  <si>
    <t>din subvenţii şi transferuri de exploatare aferente cifrei de afaceri nete (Rd.9=rd. 10 + rd. 11)  din care:</t>
  </si>
  <si>
    <t>c1)</t>
  </si>
  <si>
    <t>subvenţii, cf. prevederilor legale în vigoare</t>
  </si>
  <si>
    <t>c2)</t>
  </si>
  <si>
    <t>transferuri, cf. prevederilor legale în vigoare</t>
  </si>
  <si>
    <t>din producţia de imobilizări</t>
  </si>
  <si>
    <t>venituri aferente costului producţiei în curs de execuţie</t>
  </si>
  <si>
    <t>f)</t>
  </si>
  <si>
    <t>alte venituri din exploatare (Rd.1+rd. 16 + rd. 19 + rd. 20 + rd. 21), din care:</t>
  </si>
  <si>
    <t>f1)</t>
  </si>
  <si>
    <t>din amenzi şi penalităţi</t>
  </si>
  <si>
    <t>f2)</t>
  </si>
  <si>
    <t>din vânzarea activelor şi alte operaţii de capital (Rd.1= rd. 17 + rd. 18), din care:</t>
  </si>
  <si>
    <t>- active corporale</t>
  </si>
  <si>
    <t>- active necorporale</t>
  </si>
  <si>
    <t>f3)</t>
  </si>
  <si>
    <t>din subvenţii pentru investiţii</t>
  </si>
  <si>
    <t>f4)</t>
  </si>
  <si>
    <t>din valorificarea certificatelor C02</t>
  </si>
  <si>
    <t>f5)</t>
  </si>
  <si>
    <t>alte venituri</t>
  </si>
  <si>
    <t>Venituri financiare (Rd.22=rd. 23 + rd. 24 + rd. 25 + rd. 26 + rd. 27), din care:</t>
  </si>
  <si>
    <t>din imobilizări financiare</t>
  </si>
  <si>
    <t>din investiţii financiare</t>
  </si>
  <si>
    <t>din diferenţe de curs</t>
  </si>
  <si>
    <t>din dobânzi</t>
  </si>
  <si>
    <t>alte venituri financiare</t>
  </si>
  <si>
    <t>II.</t>
  </si>
  <si>
    <t>CHELTUIELI TOTALE (rd.28= rd. 29 + rd. 130)</t>
  </si>
  <si>
    <t>Cheltuieli de exploatare (rd. 29= rd.30 + rd.78 + rd.85 + rd. 113), din care:</t>
  </si>
  <si>
    <t>A. Cheltuieli cu bunuri şi servicii (rd. 30= rd. 31+rd.39 + rd. 45) din care:</t>
  </si>
  <si>
    <t>A1</t>
  </si>
  <si>
    <t>Cheltuieli privind stocurile (rd. 31 = rd. 32 + rd. 33 + rd. 36 + rd. 37 + rd.38),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</si>
  <si>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</si>
  <si>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</si>
  <si>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</si>
  <si>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</si>
  <si>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</si>
  <si>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</si>
  <si>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</si>
  <si>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şi apa</t>
  </si>
  <si>
    <t>cheltuieli privind mărfurile</t>
  </si>
  <si>
    <t>A2</t>
  </si>
  <si>
    <t>Cheltuieli privind serviciile executate de terţi (rd.39= rd. 40 + rd. 41 + rd. 44), din care:</t>
  </si>
  <si>
    <t>cheltuieli cu întreţinerea şi reparaţiile</t>
  </si>
  <si>
    <t>cheltuieli privind chiriile (rd.41= rd. 42 + rd. 43)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</si>
  <si>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</si>
  <si>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</si>
  <si>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</si>
  <si>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</si>
  <si>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terţi (Rd.45= rd. 46 + rd. 47 + rd. 49 + rd. 56 + rd. 61 + rd. 62 + rd. 66 + rd. 67 + rd. 68 + rd. 77), din care:</t>
  </si>
  <si>
    <t>cheltuieli cu colaboratorii</t>
  </si>
  <si>
    <t>cheltuieli privind comisioanele şi onorariul, din care:</t>
  </si>
  <si>
    <t>cheltuieli privind consultanţa juridică</t>
  </si>
  <si>
    <t>cheltuieli de protocol, reclamă şi publicitate (rd. 51 + rd. 53), din care:</t>
  </si>
  <si>
    <t>cheltuieli de protocol, din care:</t>
  </si>
  <si>
    <t>- tichete cadou potrivit Legii nr. 193/2006, cu modificările ulterioare</t>
  </si>
  <si>
    <t>cheltuieli de reclamă şi publicitate, din care:</t>
  </si>
  <si>
    <t>- tichete cadou ptr. cheltuieli de reclamă şi publicitate, potrivit Legii nr. 193/2006, cu modificările ulterioare</t>
  </si>
  <si>
    <t>- tichete cadou ptr. campanii de marketing, studiul pieţei, promovarea pe pieţe existente sau noi, potrivit Legii nr. 193/2006, cu modificările ulterioare</t>
  </si>
  <si>
    <t>- ch.de promovarea produselor</t>
  </si>
  <si>
    <t>Ch. cu sponsorizarea potrivit OUG nr. 2/2015 (Rd.56=rd. 57 + rd. 58 + rd. 60 ), din care:</t>
  </si>
  <si>
    <t>d1)</t>
  </si>
  <si>
    <t>ch. de sponsorizare in domeniul medical si sanatate</t>
  </si>
  <si>
    <t>d2)</t>
  </si>
  <si>
    <t>ch. de sponsorizare in domeniile educatie, invatamant si sport din care:</t>
  </si>
  <si>
    <t>pentru cluburile sportive</t>
  </si>
  <si>
    <t>d4)</t>
  </si>
  <si>
    <t>cheltuieli cu sponsorizarea pt. alte actiuni  si activitati</t>
  </si>
  <si>
    <t>cheltuieli cu transportul de bunuri şi persoane</t>
  </si>
  <si>
    <t>cheltuieli de deplasare, detaşare, transfer, din care:</t>
  </si>
  <si>
    <t xml:space="preserve"> cheltuieli cu diurna (Rd.63=rd. 64 + rd. 65), din care:</t>
  </si>
  <si>
    <t xml:space="preserve"> interna</t>
  </si>
  <si>
    <t xml:space="preserve"> externa</t>
  </si>
  <si>
    <t>g)</t>
  </si>
  <si>
    <t>cheltuieli poştale şi taxe de telecomunicaţii</t>
  </si>
  <si>
    <t>h)</t>
  </si>
  <si>
    <t>cheltuieli cu serviciile bancare şi asimilate</t>
  </si>
  <si>
    <t>i)</t>
  </si>
  <si>
    <t>alte cheltuieli cu serviciile executate de terţi, din care:</t>
  </si>
  <si>
    <t>i1)</t>
  </si>
  <si>
    <t>cheltuieli de asigurare şi pază</t>
  </si>
  <si>
    <t>i2)</t>
  </si>
  <si>
    <t>cheltuieli privind întreţinerea şi funcţionarea tehnicii de calcul</t>
  </si>
  <si>
    <t>i3)</t>
  </si>
  <si>
    <t>cheltuieli cu pregătirea profesională</t>
  </si>
  <si>
    <t>i4)</t>
  </si>
  <si>
    <t>cheltuieli cu reevaluarea imobilizărilor corporale şi necorporale, din care:</t>
  </si>
  <si>
    <t>- aferente bunurilor de natura domeniului public</t>
  </si>
  <si>
    <t>i5)</t>
  </si>
  <si>
    <t>cheltuieli cu prestaţiile efectuate de filiale</t>
  </si>
  <si>
    <t>i6)</t>
  </si>
  <si>
    <t>cheltuieli privind recrutarea şi plasarea personalului de conducere cf. Ordonanţei de urgenţă a Guvernului nr. 109/2011</t>
  </si>
  <si>
    <t>i7)</t>
  </si>
  <si>
    <t>cheltuieli cu anunţurile privind licitaţiile şi alte anunţuri</t>
  </si>
  <si>
    <t>j)</t>
  </si>
  <si>
    <t>B. Cheltuieli cu impozite, taxe şi vărsăminte asimilate (Rd.78= rd.79+rd. 80 + rd. 81 + rd. 82 + rd. 83 + rd. 84), din care:</t>
  </si>
  <si>
    <t>ch. cu taxa pt. activitatea de exploatare a resurselor minerale</t>
  </si>
  <si>
    <t>ch. cu redevenţa pentru concesionarea bunurilor publice şi resursele minerale</t>
  </si>
  <si>
    <t>ch. cu taxa de licenţă</t>
  </si>
  <si>
    <t>ch. cu taxa de autorizare</t>
  </si>
  <si>
    <t>ch. cu taxa de mediu</t>
  </si>
  <si>
    <t>cheltuieli cu alte taxe şi impozite</t>
  </si>
  <si>
    <t>C. Cheltuieli cu personalul (Rd.85=Rd.86+rd. 99+ rd. 103 + rd. 112)</t>
  </si>
  <si>
    <t>Cheltuieli de natura salariala (Rd.86=rd.87+ rd.91)</t>
  </si>
  <si>
    <t>Cheltuieli cu salariile (Rd.87=rd. 88 + rd. 89 + rd. 90), din care:</t>
  </si>
  <si>
    <t>a) salarii de bază</t>
  </si>
  <si>
    <t>b) sporuri, prime şi alte bonificaţii aferente salariului de bază (conform CCM)</t>
  </si>
  <si>
    <t>c) alte bonificaţii (conform CCM)</t>
  </si>
  <si>
    <t>Bonusuri (Rd.91=rd.92+rd. 95 + rd. 96 + rd. 97 + rd. 98), din care:</t>
  </si>
  <si>
    <t>a) cheltuieli sociale prevăzute la art. 25 din Legea nr. 227/2015 privind Codul fiscal, cu modificările şi completările ulterioare, din care:</t>
  </si>
  <si>
    <t>- tichete de creşă, cf. Legii nr. 193/2006, cu modificările ulterioare;</t>
  </si>
  <si>
    <t>- tichete cadou pentru cheltuieli sociale potrivit Legii nr. 193/2006, cu modificările ulterioare;</t>
  </si>
  <si>
    <t>b) tichete de masă;</t>
  </si>
  <si>
    <t>c) tichete de vacanţă;</t>
  </si>
  <si>
    <t>d) ch. privind participarea salariaţilor la profitul obţinut în anul precedent</t>
  </si>
  <si>
    <t>e) alte cheltuieli conform CCM.</t>
  </si>
  <si>
    <t>Alte cheltuieli cu personalul (Rd.99 = rd. 100 + rd. 101 + rd. 102), din care:</t>
  </si>
  <si>
    <t>a) ch. cu plăţile compensatorii aferente disponibilizărilor de personal</t>
  </si>
  <si>
    <t>b) ch. cu drepturile salariale cuvenite în baza unor hotărâri judecătoreşti</t>
  </si>
  <si>
    <t>c) cheltuieli de natură salarială aferente restructurării, privatizării, administrator special, alte comisii şi comitete</t>
  </si>
  <si>
    <t>Cheltuieli aferente contractului de mandat şi a altor organe de conducere şi control, comisii şi comitete (Rd.103= rd. 104 + rd. 107 + rd. 110 + rd.111), din care:</t>
  </si>
  <si>
    <t>a) pentru directori/directorat,din care:</t>
  </si>
  <si>
    <t>componenta fixa</t>
  </si>
  <si>
    <t xml:space="preserve">componenta variabila </t>
  </si>
  <si>
    <t>b) pentru consiliul de administraţie/consiliul de supraveghere, din care:</t>
  </si>
  <si>
    <t>c) pentru  cenzori</t>
  </si>
  <si>
    <t>d) pentru alte comisii şi comitete constituite potrivit legii</t>
  </si>
  <si>
    <t>Cheltuieli cu contributiile datorate de angajator</t>
  </si>
  <si>
    <t>D. Alte cheltuieli de exploatare (Rd.113 = rd. 114 + rd. 117 + rd. 118 + rd. 119 + rd. 120 + rd. 121), din care:</t>
  </si>
  <si>
    <t>cheltuieli cu majorări şi penalităţi (Rd.114=rd. 115 + rd. 116), din care:</t>
  </si>
  <si>
    <t>- către bugetul general consolidat</t>
  </si>
  <si>
    <t>- către alţi creditori</t>
  </si>
  <si>
    <t>cheltuieli privind activele imobilizate</t>
  </si>
  <si>
    <t>cheltuieli aferente transferurilor pentru plata personalului</t>
  </si>
  <si>
    <t>ch. cu amortizarea imobilizărilor corporale şi necorporale</t>
  </si>
  <si>
    <t>ajustări şi deprecieri pentru pierdere de valoare şi provizioane (Rd.121=rd. 122 - rd. 125), din care:</t>
  </si>
  <si>
    <t>cheltuieli privind ajustările şi provizioanele</t>
  </si>
  <si>
    <t>f1.1)</t>
  </si>
  <si>
    <t>provizioane privind participarea la profit a salarialtilor</t>
  </si>
  <si>
    <t>f1.2)</t>
  </si>
  <si>
    <t>provizioane in legatura cu contractul de mandat</t>
  </si>
  <si>
    <t>venituri din provizioane şi ajustări pentru depreciere sau pierderi de valoare, din care:</t>
  </si>
  <si>
    <t>f2.1)</t>
  </si>
  <si>
    <t>din anularea provizioanelor (Rd.126=rd. 127 + rd. 128 + rd. 129), din care:</t>
  </si>
  <si>
    <t>- din participarea salariaţilor Ia profit</t>
  </si>
  <si>
    <t>- din deprecierea imobilizărilor corporale şi a activelor circulante</t>
  </si>
  <si>
    <t>- venituri din alte provizioane</t>
  </si>
  <si>
    <t>Cheltuieli financiare (Rd.130=rd. 131 + rd. 134 + rd. 137), din care:</t>
  </si>
  <si>
    <t>cheltuieli privind dobânzile, din care:</t>
  </si>
  <si>
    <t>aferente creditelor pentru investiţii</t>
  </si>
  <si>
    <t>aferente creditelor pentru activitatea curentă</t>
  </si>
  <si>
    <t>cheltuieli din diferenţe de curs valutar , din care:</t>
  </si>
  <si>
    <t>alte cheltuieli financiare</t>
  </si>
  <si>
    <t>REZULTATUL BRUT (profit/pierdere) (rd. 1 - rd. 28)</t>
  </si>
  <si>
    <t>venituri neimpozabile</t>
  </si>
  <si>
    <t>cheltuieli nedeductibile fiscal</t>
  </si>
  <si>
    <t>IMPOZIT PE PROFIT</t>
  </si>
  <si>
    <t>Venituri totale din exploatare , din care:(Rd.2)</t>
  </si>
  <si>
    <t>venituri din subventii si transferuri</t>
  </si>
  <si>
    <t>alte venituri care nu se iau in calcul la determinarea productivitatii muncii, cf.Legii anuale a bugetului de stat</t>
  </si>
  <si>
    <t>Cheltuieli totale din exploatare , din care :Rd.29</t>
  </si>
  <si>
    <t>Cheltuieli din exploatare care nu se iau in calcul la determinarea rezultatului brut realizat in anul precedent, cf.Legii anuale a bugetului de stat</t>
  </si>
  <si>
    <t>Cheltuieli de natura salariala (rd.86),din care:**)</t>
  </si>
  <si>
    <t>………………….</t>
  </si>
  <si>
    <t>147a</t>
  </si>
  <si>
    <t>147b</t>
  </si>
  <si>
    <t>147c</t>
  </si>
  <si>
    <t>Nr. mediu de salariaţi</t>
  </si>
  <si>
    <t>Câştigul mediu lunar pe salariat (lei/persoana)determinat pe baza cheltuielilor cu salariile [(rd. 147/Rd.149]/12* 1000</t>
  </si>
  <si>
    <t>Câştigul mediu lunar pe salariat (lei/persoana)determinat pe baza cheltuielilor de naura salariala,recalcular cf.Legii anuale a bugetului de stat</t>
  </si>
  <si>
    <t>Câştigul mediu lunar pe salariat (lei/persoana)determinat pe baza cheltuielilor de naura salariala,recalcular cf.OG nr.26/2013 si Legii anuale a bugetului de stat</t>
  </si>
  <si>
    <t>Productivitatea muncii în unităţi valorice pe total personal mediu (mii lei/persoană) (rd. 2 /rd. 149)</t>
  </si>
  <si>
    <t>Productivitatea muncii în unităţi valorice  pe total personal mediu recalculata cf. Legii anuale a bugetului de stat</t>
  </si>
  <si>
    <t>Productivitatea muncii in unitati fizice pe total personal mediu (cantitate produse finite/persoana) W=QPF/Rd.149</t>
  </si>
  <si>
    <t>Elemente de calcul a productivităţii muncii în unităţi fizice, din care:</t>
  </si>
  <si>
    <t>cantitate de produse finite (QPF)</t>
  </si>
  <si>
    <t xml:space="preserve"> preţ mediu (p)</t>
  </si>
  <si>
    <t>valoare = QPF x p</t>
  </si>
  <si>
    <t xml:space="preserve"> pondere în venituri de exploatare totale = rd. 157/rd. 2</t>
  </si>
  <si>
    <t>Plati restante</t>
  </si>
  <si>
    <t>Creante restante, din care:</t>
  </si>
  <si>
    <t>de la operatorii cu capital integral / majoritar de stat</t>
  </si>
  <si>
    <t>de la operatorii cu capitalprivat</t>
  </si>
  <si>
    <t>de la bugetul de stat</t>
  </si>
  <si>
    <t>de la bugetul local</t>
  </si>
  <si>
    <t>de la alte entitati</t>
  </si>
  <si>
    <t>Credite pentru finantarea activitatii curente (soldul ramas de rambrursat</t>
  </si>
  <si>
    <t>Redistribuiri/distribuiri totale cf.OUG nr.29/2017 din:</t>
  </si>
  <si>
    <t>alte rezerve</t>
  </si>
  <si>
    <t>rezultatul reportat</t>
  </si>
  <si>
    <t>CONDUCĂTORUL COMPARTIMENTULUI   FINANCIAR-CONTABIL</t>
  </si>
  <si>
    <t>Anexa nr.3</t>
  </si>
  <si>
    <t>Sediul/Adresa: Vasile Lupu NR. 16 A</t>
  </si>
  <si>
    <t>Gradul de realizare a veniturilor totale</t>
  </si>
  <si>
    <t>Mii lei</t>
  </si>
  <si>
    <t xml:space="preserve">Nr </t>
  </si>
  <si>
    <t xml:space="preserve">INDICATORI </t>
  </si>
  <si>
    <t>Prevederi an N-2</t>
  </si>
  <si>
    <t>%        4=3/2</t>
  </si>
  <si>
    <t>Prevederi an precedent (N-1)</t>
  </si>
  <si>
    <t>%        7=6/5</t>
  </si>
  <si>
    <t>Crt</t>
  </si>
  <si>
    <t>Aprobat</t>
  </si>
  <si>
    <t>Realizat</t>
  </si>
  <si>
    <t>I.</t>
  </si>
  <si>
    <t>Venituri totale (rd.1+rd.2+rd.3), din care:</t>
  </si>
  <si>
    <t xml:space="preserve">Venituri din exploatare </t>
  </si>
  <si>
    <t>2.</t>
  </si>
  <si>
    <t xml:space="preserve"> CONDUCĂTORUL UNITĂŢII, </t>
  </si>
  <si>
    <t>CONDUCĂTORUL COMPARTIMENTULUI</t>
  </si>
  <si>
    <t>FINANCIAR-CONTABIL</t>
  </si>
  <si>
    <t>ec.Aluas Aurelia</t>
  </si>
  <si>
    <t>Anexa nr.4</t>
  </si>
  <si>
    <t>Sediul/Adresa: CALEA MOLDOVEI NR.9A</t>
  </si>
  <si>
    <t xml:space="preserve">Programul de investiţii, dotări şi sursele de finanţare  </t>
  </si>
  <si>
    <t>Data finalizării investiţiei</t>
  </si>
  <si>
    <t>an precedent (N-1)</t>
  </si>
  <si>
    <t>Valoare</t>
  </si>
  <si>
    <t>Realizat / Preliminat 2021</t>
  </si>
  <si>
    <t>N + 1  2023</t>
  </si>
  <si>
    <t>N + 2 2024</t>
  </si>
  <si>
    <t>Surse proprii, din care:</t>
  </si>
  <si>
    <t>a) - amortizare</t>
  </si>
  <si>
    <t>c)- rezerve-profit ani anteriori</t>
  </si>
  <si>
    <t>Credite bancare, din care:</t>
  </si>
  <si>
    <t>a) - interne</t>
  </si>
  <si>
    <t>b) - externe</t>
  </si>
  <si>
    <t>Alte surse, din care:</t>
  </si>
  <si>
    <t>(denumire sursa)</t>
  </si>
  <si>
    <t>- (denumire sursă)</t>
  </si>
  <si>
    <t>CHELTUIELI PENTRU INVESTIŢII, din care:</t>
  </si>
  <si>
    <t>Investiţii în curs, din care:</t>
  </si>
  <si>
    <t>a) pentru bunurile proprietatea privată a operatorului economic:</t>
  </si>
  <si>
    <t>PT+ amenajare SEDIU OCOL</t>
  </si>
  <si>
    <t>- (denumire obiectiv)</t>
  </si>
  <si>
    <t>b) pentru bunurile de natura domeniului public al statului sau al unităţii administrativ teritoriale:</t>
  </si>
  <si>
    <t>c) pentru bunurile de natura domeniului privat al statului sau al unităţii administrativ teritoriale:</t>
  </si>
  <si>
    <t>d) pentru bunurile luate în concesiune, închiriate sau în locaţie de gestiune, exclusiv cele din domeniul public sau privat al statului sau al unităţii administrativ teritoriale:</t>
  </si>
  <si>
    <t>Investiţii noi, din care:</t>
  </si>
  <si>
    <t>a) pentru bunurile proprietatea privata a operatorului economic:</t>
  </si>
  <si>
    <t>Motounealta 1 buc</t>
  </si>
  <si>
    <t>Motoferastrau 1 buc</t>
  </si>
  <si>
    <t>Tomograf de diagnoza pentru arborii urbani</t>
  </si>
  <si>
    <t>d) pentru bunurile luate în concesiune, închiriate sau în locaţie de gestiune, exclusiv cele din domeniul public sau privat al statului sau al unităţi administrativ teritoriale:</t>
  </si>
  <si>
    <t>Investiţii efectuate la imobilizările corporale existente (modernizări), din care:</t>
  </si>
  <si>
    <t xml:space="preserve">Bransament gaz si extindere rete sediu OSM RA </t>
  </si>
  <si>
    <t>Bransament electric  sediu OSM RA</t>
  </si>
  <si>
    <t>Dotări (alte achiziţii de imobilizări corporale] -</t>
  </si>
  <si>
    <t>Rambursări de rate aferente creditelor pentru investiţii, din care:</t>
  </si>
  <si>
    <t>ec. Aluas Aurelia</t>
  </si>
  <si>
    <t>Anexa nr.5</t>
  </si>
  <si>
    <t>Sediul/Adresa: Vasile lupu NR.16 A</t>
  </si>
  <si>
    <t>Măsuri de îmbunătăţire a rezultatului brut şi reducere a platilor restante</t>
  </si>
  <si>
    <t>Nr.crt.</t>
  </si>
  <si>
    <t>Măsuri</t>
  </si>
  <si>
    <t>Termen de realizare</t>
  </si>
  <si>
    <t>an precedent (N - 1)</t>
  </si>
  <si>
    <t>an curent (N)</t>
  </si>
  <si>
    <t>an N + 1</t>
  </si>
  <si>
    <t>an N + 2</t>
  </si>
  <si>
    <t>Preliminat/Realizat</t>
  </si>
  <si>
    <t>Influenţe (+/-)</t>
  </si>
  <si>
    <t>Rezultat brut (+/-)</t>
  </si>
  <si>
    <t>Rezultat brut</t>
  </si>
  <si>
    <t>Pct.I</t>
  </si>
  <si>
    <t>Măsura 1…………………………</t>
  </si>
  <si>
    <t>Măsura 2……………………………</t>
  </si>
  <si>
    <t>Masura n……………………………..</t>
  </si>
  <si>
    <t>TOTAL Pct. I</t>
  </si>
  <si>
    <t>Pct.II</t>
  </si>
  <si>
    <t>Cauze care diminuează efectul măsurilor prevăzute la Pct. I</t>
  </si>
  <si>
    <t>Cauza 1 . . . . . . . . . . . . . . . . . . . . . . . . .</t>
  </si>
  <si>
    <t>Cauza 2 . . . . . . . . . . . . . . . . . . . . . . . . .</t>
  </si>
  <si>
    <t>Cauza n………………..</t>
  </si>
  <si>
    <t>TOTAL Pct. II</t>
  </si>
  <si>
    <t>Pct.III</t>
  </si>
  <si>
    <t>TOTAL GENERAL Pct. I + Pct. II</t>
  </si>
  <si>
    <t>Evaluare de Mediu Pentru Amenajare U.P. I B-TA</t>
  </si>
  <si>
    <t>b) - profit realizat 2021 cota 50%</t>
  </si>
  <si>
    <t xml:space="preserve">Revizuire Amenajare Silvica U.P. I B-TA Conform Ordinului NR.1947/26.10.2021 </t>
  </si>
  <si>
    <t>Intocmire Amenajament Silvic  U.P. I B-TA</t>
  </si>
  <si>
    <t>Preliminat / Realizat  2021</t>
  </si>
  <si>
    <t>la Hotararea nr. _    /   _   ._  .2022</t>
  </si>
  <si>
    <t>a Consiliului local al municipiului Bistrita</t>
  </si>
  <si>
    <t>la Hotararea  nr. _/  _.  _.2022</t>
  </si>
  <si>
    <t>a Consiliului Local al municipiului Bistrita</t>
  </si>
  <si>
    <t>la Hotararea nr. ___/____.____.2022</t>
  </si>
  <si>
    <t>la Hotararea nr.____/____.___.2022</t>
  </si>
  <si>
    <t xml:space="preserve">pentru anul 2022 </t>
  </si>
  <si>
    <t>la Hotararea nr.___/____.____.2022</t>
  </si>
  <si>
    <t>PE AN  2022 si estimat  2023 - 2024</t>
  </si>
  <si>
    <t>Propuneri an curent (N) 2022</t>
  </si>
  <si>
    <t>Propuneri an curent (N)</t>
  </si>
  <si>
    <t xml:space="preserve">Propuneri </t>
  </si>
  <si>
    <t>an</t>
  </si>
  <si>
    <t xml:space="preserve">an curent (N) 2022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</si>
</sst>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  <family val="2"/>
    </font>
    <font>
      <sz val="12"/>
      <color indexed="63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b/>
      <sz val="12"/>
      <color rgb="FF00B050"/>
      <name val="Arial"/>
      <family val="2"/>
    </font>
    <font>
      <b/>
      <sz val="12"/>
      <color indexed="4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  <charset val="238"/>
    </font>
    <font>
      <b/>
      <sz val="12"/>
      <name val="Arial"/>
      <family val="2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0"/>
      <name val="Arial"/>
      <family val="2"/>
      <charset val="238"/>
    </font>
    <font>
      <sz val="12"/>
      <color indexed="8"/>
      <name val="Inherit"/>
    </font>
    <font>
      <sz val="10"/>
      <color indexed="8"/>
      <name val="Inheri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37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Protection="1">
      <protection locked="0"/>
    </xf>
    <xf numFmtId="0" fontId="3" fillId="0" borderId="0" xfId="0" applyFont="1"/>
    <xf numFmtId="0" fontId="2" fillId="0" borderId="0" xfId="0" applyFont="1" applyAlignment="1" applyProtection="1">
      <alignment wrapText="1"/>
      <protection locked="0"/>
    </xf>
    <xf numFmtId="0" fontId="2" fillId="3" borderId="0" xfId="0" applyFont="1" applyFill="1"/>
    <xf numFmtId="0" fontId="5" fillId="0" borderId="0" xfId="0" applyFont="1"/>
    <xf numFmtId="0" fontId="5" fillId="3" borderId="0" xfId="0" applyFont="1" applyFill="1"/>
    <xf numFmtId="0" fontId="6" fillId="0" borderId="0" xfId="0" applyFont="1" applyAlignment="1">
      <alignment vertical="top" wrapText="1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8" fillId="0" borderId="0" xfId="0" applyFont="1" applyAlignment="1" applyProtection="1">
      <alignment wrapText="1"/>
      <protection locked="0"/>
    </xf>
    <xf numFmtId="0" fontId="7" fillId="4" borderId="12" xfId="0" applyFont="1" applyFill="1" applyBorder="1" applyAlignment="1">
      <alignment horizontal="center" vertical="top" wrapText="1"/>
    </xf>
    <xf numFmtId="0" fontId="7" fillId="4" borderId="13" xfId="0" applyFont="1" applyFill="1" applyBorder="1" applyAlignment="1">
      <alignment horizontal="center" vertical="top" wrapText="1"/>
    </xf>
    <xf numFmtId="2" fontId="7" fillId="4" borderId="13" xfId="0" applyNumberFormat="1" applyFont="1" applyFill="1" applyBorder="1" applyAlignment="1">
      <alignment vertical="top" wrapText="1"/>
    </xf>
    <xf numFmtId="2" fontId="7" fillId="4" borderId="13" xfId="0" applyNumberFormat="1" applyFont="1" applyFill="1" applyBorder="1" applyAlignment="1">
      <alignment horizontal="center" vertical="top" wrapText="1"/>
    </xf>
    <xf numFmtId="2" fontId="7" fillId="4" borderId="14" xfId="0" applyNumberFormat="1" applyFont="1" applyFill="1" applyBorder="1" applyAlignment="1">
      <alignment vertical="top" wrapText="1"/>
    </xf>
    <xf numFmtId="0" fontId="3" fillId="5" borderId="0" xfId="0" applyFont="1" applyFill="1" applyProtection="1">
      <protection locked="0"/>
    </xf>
    <xf numFmtId="0" fontId="6" fillId="0" borderId="15" xfId="0" applyFont="1" applyBorder="1" applyAlignment="1">
      <alignment horizontal="center" vertical="top" wrapText="1"/>
    </xf>
    <xf numFmtId="2" fontId="6" fillId="6" borderId="15" xfId="0" applyNumberFormat="1" applyFont="1" applyFill="1" applyBorder="1" applyAlignment="1">
      <alignment vertical="top" wrapText="1"/>
    </xf>
    <xf numFmtId="2" fontId="3" fillId="7" borderId="15" xfId="0" applyNumberFormat="1" applyFont="1" applyFill="1" applyBorder="1" applyAlignment="1">
      <alignment vertical="top" wrapText="1"/>
    </xf>
    <xf numFmtId="2" fontId="9" fillId="0" borderId="15" xfId="0" applyNumberFormat="1" applyFont="1" applyBorder="1" applyAlignment="1">
      <alignment horizontal="center" vertical="top" wrapText="1"/>
    </xf>
    <xf numFmtId="2" fontId="6" fillId="0" borderId="15" xfId="0" applyNumberFormat="1" applyFont="1" applyBorder="1" applyAlignment="1">
      <alignment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6" xfId="0" applyFont="1" applyBorder="1" applyAlignment="1">
      <alignment vertical="top" wrapText="1"/>
    </xf>
    <xf numFmtId="0" fontId="2" fillId="0" borderId="16" xfId="0" applyFont="1" applyBorder="1"/>
    <xf numFmtId="2" fontId="6" fillId="6" borderId="16" xfId="0" applyNumberFormat="1" applyFont="1" applyFill="1" applyBorder="1" applyAlignment="1">
      <alignment vertical="top" wrapText="1"/>
    </xf>
    <xf numFmtId="2" fontId="3" fillId="7" borderId="16" xfId="0" applyNumberFormat="1" applyFont="1" applyFill="1" applyBorder="1" applyAlignment="1">
      <alignment vertical="top" wrapText="1"/>
    </xf>
    <xf numFmtId="2" fontId="9" fillId="0" borderId="16" xfId="0" applyNumberFormat="1" applyFont="1" applyBorder="1" applyAlignment="1">
      <alignment horizontal="center" vertical="top" wrapText="1"/>
    </xf>
    <xf numFmtId="2" fontId="6" fillId="0" borderId="16" xfId="0" applyNumberFormat="1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2" fontId="6" fillId="6" borderId="17" xfId="0" applyNumberFormat="1" applyFont="1" applyFill="1" applyBorder="1" applyAlignment="1">
      <alignment vertical="top" wrapText="1"/>
    </xf>
    <xf numFmtId="2" fontId="3" fillId="7" borderId="17" xfId="0" applyNumberFormat="1" applyFont="1" applyFill="1" applyBorder="1" applyAlignment="1">
      <alignment vertical="top" wrapText="1"/>
    </xf>
    <xf numFmtId="2" fontId="9" fillId="0" borderId="17" xfId="0" applyNumberFormat="1" applyFont="1" applyBorder="1" applyAlignment="1">
      <alignment horizontal="center" vertical="top" wrapText="1"/>
    </xf>
    <xf numFmtId="2" fontId="6" fillId="0" borderId="17" xfId="0" applyNumberFormat="1" applyFont="1" applyBorder="1" applyAlignment="1">
      <alignment vertical="top" wrapText="1"/>
    </xf>
    <xf numFmtId="0" fontId="10" fillId="4" borderId="12" xfId="0" applyFont="1" applyFill="1" applyBorder="1" applyAlignment="1">
      <alignment horizontal="center" vertical="top" wrapText="1"/>
    </xf>
    <xf numFmtId="0" fontId="10" fillId="4" borderId="13" xfId="0" applyFont="1" applyFill="1" applyBorder="1" applyAlignment="1">
      <alignment horizontal="center" vertical="top" wrapText="1"/>
    </xf>
    <xf numFmtId="2" fontId="10" fillId="4" borderId="13" xfId="0" applyNumberFormat="1" applyFont="1" applyFill="1" applyBorder="1" applyAlignment="1">
      <alignment vertical="top" wrapText="1"/>
    </xf>
    <xf numFmtId="2" fontId="9" fillId="4" borderId="13" xfId="0" applyNumberFormat="1" applyFont="1" applyFill="1" applyBorder="1" applyAlignment="1">
      <alignment horizontal="center" vertical="top" wrapText="1"/>
    </xf>
    <xf numFmtId="2" fontId="10" fillId="4" borderId="14" xfId="0" applyNumberFormat="1" applyFont="1" applyFill="1" applyBorder="1" applyAlignment="1">
      <alignment vertical="top" wrapText="1"/>
    </xf>
    <xf numFmtId="0" fontId="8" fillId="5" borderId="0" xfId="0" applyFont="1" applyFill="1" applyProtection="1">
      <protection locked="0"/>
    </xf>
    <xf numFmtId="2" fontId="7" fillId="7" borderId="15" xfId="0" applyNumberFormat="1" applyFont="1" applyFill="1" applyBorder="1" applyAlignment="1">
      <alignment vertical="top" wrapText="1"/>
    </xf>
    <xf numFmtId="2" fontId="7" fillId="7" borderId="16" xfId="0" applyNumberFormat="1" applyFont="1" applyFill="1" applyBorder="1" applyAlignment="1">
      <alignment vertical="top" wrapText="1"/>
    </xf>
    <xf numFmtId="2" fontId="2" fillId="6" borderId="16" xfId="0" applyNumberFormat="1" applyFont="1" applyFill="1" applyBorder="1" applyAlignment="1">
      <alignment vertical="top" wrapText="1"/>
    </xf>
    <xf numFmtId="2" fontId="2" fillId="6" borderId="17" xfId="0" applyNumberFormat="1" applyFont="1" applyFill="1" applyBorder="1" applyAlignment="1">
      <alignment vertical="top" wrapText="1"/>
    </xf>
    <xf numFmtId="2" fontId="7" fillId="7" borderId="17" xfId="0" applyNumberFormat="1" applyFont="1" applyFill="1" applyBorder="1" applyAlignment="1">
      <alignment vertical="top" wrapText="1"/>
    </xf>
    <xf numFmtId="2" fontId="6" fillId="3" borderId="17" xfId="0" applyNumberFormat="1" applyFont="1" applyFill="1" applyBorder="1" applyAlignment="1">
      <alignment vertical="top" wrapText="1"/>
    </xf>
    <xf numFmtId="0" fontId="6" fillId="8" borderId="12" xfId="0" applyFont="1" applyFill="1" applyBorder="1" applyAlignment="1">
      <alignment horizontal="center" vertical="top" wrapText="1"/>
    </xf>
    <xf numFmtId="0" fontId="6" fillId="8" borderId="13" xfId="0" applyFont="1" applyFill="1" applyBorder="1" applyAlignment="1">
      <alignment vertical="top" wrapText="1"/>
    </xf>
    <xf numFmtId="0" fontId="2" fillId="8" borderId="13" xfId="0" applyFont="1" applyFill="1" applyBorder="1" applyAlignment="1">
      <alignment vertical="center"/>
    </xf>
    <xf numFmtId="0" fontId="6" fillId="8" borderId="13" xfId="0" applyFont="1" applyFill="1" applyBorder="1" applyAlignment="1">
      <alignment horizontal="center" vertical="top" wrapText="1"/>
    </xf>
    <xf numFmtId="2" fontId="2" fillId="8" borderId="19" xfId="0" applyNumberFormat="1" applyFont="1" applyFill="1" applyBorder="1" applyAlignment="1">
      <alignment vertical="top" wrapText="1"/>
    </xf>
    <xf numFmtId="2" fontId="7" fillId="8" borderId="19" xfId="0" applyNumberFormat="1" applyFont="1" applyFill="1" applyBorder="1" applyAlignment="1">
      <alignment vertical="top" wrapText="1"/>
    </xf>
    <xf numFmtId="2" fontId="9" fillId="8" borderId="13" xfId="0" applyNumberFormat="1" applyFont="1" applyFill="1" applyBorder="1" applyAlignment="1">
      <alignment horizontal="center" vertical="top" wrapText="1"/>
    </xf>
    <xf numFmtId="2" fontId="6" fillId="8" borderId="13" xfId="0" applyNumberFormat="1" applyFont="1" applyFill="1" applyBorder="1" applyAlignment="1">
      <alignment vertical="top" wrapText="1"/>
    </xf>
    <xf numFmtId="2" fontId="6" fillId="8" borderId="14" xfId="0" applyNumberFormat="1" applyFont="1" applyFill="1" applyBorder="1" applyAlignment="1">
      <alignment vertical="top" wrapText="1"/>
    </xf>
    <xf numFmtId="0" fontId="6" fillId="0" borderId="15" xfId="0" applyFont="1" applyBorder="1" applyAlignment="1">
      <alignment vertical="top"/>
    </xf>
    <xf numFmtId="0" fontId="6" fillId="0" borderId="15" xfId="0" applyFont="1" applyBorder="1" applyAlignment="1">
      <alignment vertical="center" wrapText="1"/>
    </xf>
    <xf numFmtId="2" fontId="2" fillId="6" borderId="15" xfId="0" applyNumberFormat="1" applyFont="1" applyFill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6" xfId="0" applyFont="1" applyBorder="1" applyAlignment="1">
      <alignment vertical="top"/>
    </xf>
    <xf numFmtId="0" fontId="6" fillId="0" borderId="16" xfId="0" applyFont="1" applyBorder="1" applyAlignment="1">
      <alignment vertical="center" wrapText="1"/>
    </xf>
    <xf numFmtId="0" fontId="10" fillId="4" borderId="16" xfId="0" applyFont="1" applyFill="1" applyBorder="1" applyAlignment="1">
      <alignment horizontal="center" vertical="top" wrapText="1"/>
    </xf>
    <xf numFmtId="2" fontId="10" fillId="4" borderId="16" xfId="0" applyNumberFormat="1" applyFont="1" applyFill="1" applyBorder="1" applyAlignment="1">
      <alignment horizontal="right" vertical="top" wrapText="1"/>
    </xf>
    <xf numFmtId="2" fontId="9" fillId="4" borderId="16" xfId="0" applyNumberFormat="1" applyFont="1" applyFill="1" applyBorder="1" applyAlignment="1">
      <alignment horizontal="center" vertical="top" wrapText="1"/>
    </xf>
    <xf numFmtId="2" fontId="10" fillId="4" borderId="16" xfId="0" applyNumberFormat="1" applyFont="1" applyFill="1" applyBorder="1" applyAlignment="1">
      <alignment vertical="top" wrapText="1"/>
    </xf>
    <xf numFmtId="0" fontId="10" fillId="4" borderId="16" xfId="0" applyFont="1" applyFill="1" applyBorder="1" applyAlignment="1">
      <alignment vertical="top" wrapText="1"/>
    </xf>
    <xf numFmtId="2" fontId="6" fillId="4" borderId="16" xfId="0" applyNumberFormat="1" applyFont="1" applyFill="1" applyBorder="1" applyAlignment="1">
      <alignment vertical="top" wrapText="1"/>
    </xf>
    <xf numFmtId="0" fontId="8" fillId="8" borderId="0" xfId="0" applyFont="1" applyFill="1"/>
    <xf numFmtId="2" fontId="7" fillId="4" borderId="16" xfId="0" applyNumberFormat="1" applyFont="1" applyFill="1" applyBorder="1" applyAlignment="1">
      <alignment vertical="top" wrapText="1"/>
    </xf>
    <xf numFmtId="0" fontId="9" fillId="3" borderId="16" xfId="0" applyFont="1" applyFill="1" applyBorder="1" applyAlignment="1">
      <alignment horizontal="center" vertical="top" wrapText="1"/>
    </xf>
    <xf numFmtId="2" fontId="9" fillId="6" borderId="16" xfId="0" applyNumberFormat="1" applyFont="1" applyFill="1" applyBorder="1" applyAlignment="1">
      <alignment horizontal="right" vertical="top" wrapText="1"/>
    </xf>
    <xf numFmtId="2" fontId="9" fillId="7" borderId="16" xfId="0" applyNumberFormat="1" applyFont="1" applyFill="1" applyBorder="1" applyAlignment="1">
      <alignment vertical="top" wrapText="1"/>
    </xf>
    <xf numFmtId="2" fontId="9" fillId="3" borderId="16" xfId="0" applyNumberFormat="1" applyFont="1" applyFill="1" applyBorder="1" applyAlignment="1">
      <alignment vertical="top" wrapText="1"/>
    </xf>
    <xf numFmtId="0" fontId="11" fillId="3" borderId="0" xfId="0" applyFont="1" applyFill="1"/>
    <xf numFmtId="0" fontId="6" fillId="3" borderId="16" xfId="0" applyFont="1" applyFill="1" applyBorder="1" applyAlignment="1">
      <alignment horizontal="center" vertical="top" wrapText="1"/>
    </xf>
    <xf numFmtId="2" fontId="6" fillId="6" borderId="16" xfId="0" applyNumberFormat="1" applyFont="1" applyFill="1" applyBorder="1" applyAlignment="1">
      <alignment horizontal="right" vertical="top" wrapText="1"/>
    </xf>
    <xf numFmtId="2" fontId="6" fillId="7" borderId="16" xfId="0" applyNumberFormat="1" applyFont="1" applyFill="1" applyBorder="1" applyAlignment="1">
      <alignment horizontal="right" vertical="top" wrapText="1"/>
    </xf>
    <xf numFmtId="2" fontId="6" fillId="3" borderId="16" xfId="0" applyNumberFormat="1" applyFont="1" applyFill="1" applyBorder="1" applyAlignment="1">
      <alignment horizontal="right" vertical="top" wrapText="1"/>
    </xf>
    <xf numFmtId="2" fontId="6" fillId="3" borderId="16" xfId="0" applyNumberFormat="1" applyFont="1" applyFill="1" applyBorder="1" applyAlignment="1">
      <alignment vertical="top" wrapText="1"/>
    </xf>
    <xf numFmtId="0" fontId="6" fillId="9" borderId="16" xfId="0" applyFont="1" applyFill="1" applyBorder="1" applyAlignment="1">
      <alignment horizontal="center" vertical="top" wrapText="1"/>
    </xf>
    <xf numFmtId="2" fontId="6" fillId="9" borderId="16" xfId="0" applyNumberFormat="1" applyFont="1" applyFill="1" applyBorder="1" applyAlignment="1">
      <alignment horizontal="right" vertical="top" wrapText="1"/>
    </xf>
    <xf numFmtId="2" fontId="9" fillId="9" borderId="16" xfId="0" applyNumberFormat="1" applyFont="1" applyFill="1" applyBorder="1" applyAlignment="1">
      <alignment horizontal="center" vertical="top" wrapText="1"/>
    </xf>
    <xf numFmtId="2" fontId="6" fillId="9" borderId="16" xfId="0" applyNumberFormat="1" applyFont="1" applyFill="1" applyBorder="1" applyAlignment="1">
      <alignment vertical="top" wrapText="1"/>
    </xf>
    <xf numFmtId="0" fontId="10" fillId="9" borderId="16" xfId="0" applyFont="1" applyFill="1" applyBorder="1" applyAlignment="1">
      <alignment horizontal="center" vertical="top" wrapText="1"/>
    </xf>
    <xf numFmtId="2" fontId="10" fillId="9" borderId="16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2" fontId="10" fillId="9" borderId="16" xfId="0" applyNumberFormat="1" applyFont="1" applyFill="1" applyBorder="1" applyAlignment="1">
      <alignment horizontal="center" vertical="top" wrapText="1"/>
    </xf>
    <xf numFmtId="2" fontId="10" fillId="9" borderId="16" xfId="0" applyNumberFormat="1" applyFont="1" applyFill="1" applyBorder="1" applyAlignment="1">
      <alignment vertical="top" wrapText="1"/>
    </xf>
    <xf numFmtId="0" fontId="8" fillId="0" borderId="0" xfId="0" applyFont="1"/>
    <xf numFmtId="0" fontId="6" fillId="4" borderId="16" xfId="0" applyFont="1" applyFill="1" applyBorder="1" applyAlignment="1">
      <alignment horizontal="center" vertical="top" wrapText="1"/>
    </xf>
    <xf numFmtId="2" fontId="6" fillId="4" borderId="16" xfId="0" applyNumberFormat="1" applyFont="1" applyFill="1" applyBorder="1" applyAlignment="1">
      <alignment horizontal="right" vertical="top" wrapText="1"/>
    </xf>
    <xf numFmtId="0" fontId="2" fillId="8" borderId="0" xfId="0" applyFont="1" applyFill="1"/>
    <xf numFmtId="2" fontId="6" fillId="7" borderId="16" xfId="0" applyNumberFormat="1" applyFont="1" applyFill="1" applyBorder="1" applyAlignment="1">
      <alignment vertical="top" wrapText="1"/>
    </xf>
    <xf numFmtId="2" fontId="6" fillId="4" borderId="16" xfId="0" applyNumberFormat="1" applyFont="1" applyFill="1" applyBorder="1" applyAlignment="1">
      <alignment horizontal="center" vertical="top" wrapText="1"/>
    </xf>
    <xf numFmtId="2" fontId="6" fillId="0" borderId="16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1" fontId="6" fillId="6" borderId="16" xfId="0" applyNumberFormat="1" applyFont="1" applyFill="1" applyBorder="1" applyAlignment="1">
      <alignment horizontal="right" vertical="top" wrapText="1"/>
    </xf>
    <xf numFmtId="1" fontId="6" fillId="7" borderId="16" xfId="0" applyNumberFormat="1" applyFont="1" applyFill="1" applyBorder="1" applyAlignment="1">
      <alignment vertical="top" wrapText="1"/>
    </xf>
    <xf numFmtId="2" fontId="6" fillId="0" borderId="16" xfId="0" applyNumberFormat="1" applyFont="1" applyBorder="1" applyAlignment="1">
      <alignment horizontal="right" vertical="top" wrapText="1"/>
    </xf>
    <xf numFmtId="2" fontId="10" fillId="0" borderId="16" xfId="0" applyNumberFormat="1" applyFont="1" applyBorder="1" applyAlignment="1">
      <alignment vertical="top" wrapText="1"/>
    </xf>
    <xf numFmtId="0" fontId="2" fillId="2" borderId="0" xfId="0" applyFont="1" applyFill="1" applyAlignment="1" applyProtection="1">
      <alignment wrapText="1"/>
      <protection locked="0"/>
    </xf>
    <xf numFmtId="0" fontId="2" fillId="3" borderId="0" xfId="0" applyFont="1" applyFill="1" applyProtection="1">
      <protection locked="0"/>
    </xf>
    <xf numFmtId="0" fontId="3" fillId="3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wrapText="1"/>
      <protection locked="0"/>
    </xf>
    <xf numFmtId="0" fontId="8" fillId="3" borderId="0" xfId="0" applyFont="1" applyFill="1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 wrapText="1"/>
      <protection locked="0"/>
    </xf>
    <xf numFmtId="0" fontId="2" fillId="3" borderId="0" xfId="0" applyFont="1" applyFill="1" applyAlignment="1" applyProtection="1">
      <alignment horizontal="left" wrapText="1"/>
      <protection locked="0"/>
    </xf>
    <xf numFmtId="0" fontId="3" fillId="3" borderId="0" xfId="0" applyFont="1" applyFill="1" applyAlignment="1" applyProtection="1">
      <alignment horizontal="left" wrapText="1"/>
      <protection locked="0"/>
    </xf>
    <xf numFmtId="4" fontId="2" fillId="0" borderId="0" xfId="0" applyNumberFormat="1" applyFont="1" applyAlignment="1">
      <alignment horizontal="right"/>
    </xf>
    <xf numFmtId="2" fontId="2" fillId="0" borderId="0" xfId="0" applyNumberFormat="1" applyFont="1"/>
    <xf numFmtId="0" fontId="8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8" fillId="4" borderId="16" xfId="0" applyNumberFormat="1" applyFont="1" applyFill="1" applyBorder="1" applyAlignment="1">
      <alignment vertical="top" wrapText="1"/>
    </xf>
    <xf numFmtId="0" fontId="8" fillId="4" borderId="0" xfId="0" applyFont="1" applyFill="1"/>
    <xf numFmtId="2" fontId="8" fillId="6" borderId="16" xfId="0" applyNumberFormat="1" applyFont="1" applyFill="1" applyBorder="1" applyAlignment="1">
      <alignment vertical="top" wrapText="1"/>
    </xf>
    <xf numFmtId="2" fontId="8" fillId="10" borderId="16" xfId="0" applyNumberFormat="1" applyFont="1" applyFill="1" applyBorder="1" applyAlignment="1">
      <alignment vertical="top" wrapText="1"/>
    </xf>
    <xf numFmtId="2" fontId="2" fillId="0" borderId="16" xfId="0" applyNumberFormat="1" applyFont="1" applyBorder="1" applyAlignment="1">
      <alignment vertical="top" wrapText="1"/>
    </xf>
    <xf numFmtId="2" fontId="10" fillId="0" borderId="16" xfId="0" applyNumberFormat="1" applyFont="1" applyBorder="1" applyAlignment="1">
      <alignment horizontal="right" vertical="top" wrapText="1"/>
    </xf>
    <xf numFmtId="0" fontId="2" fillId="4" borderId="0" xfId="0" applyFont="1" applyFill="1"/>
    <xf numFmtId="2" fontId="2" fillId="4" borderId="16" xfId="0" applyNumberFormat="1" applyFont="1" applyFill="1" applyBorder="1" applyAlignment="1">
      <alignment vertical="top" wrapText="1"/>
    </xf>
    <xf numFmtId="0" fontId="10" fillId="3" borderId="16" xfId="0" applyFont="1" applyFill="1" applyBorder="1" applyAlignment="1">
      <alignment horizontal="center" vertical="top" wrapText="1"/>
    </xf>
    <xf numFmtId="0" fontId="10" fillId="3" borderId="16" xfId="0" applyFont="1" applyFill="1" applyBorder="1" applyAlignment="1">
      <alignment vertical="top" wrapText="1"/>
    </xf>
    <xf numFmtId="2" fontId="10" fillId="3" borderId="16" xfId="0" applyNumberFormat="1" applyFont="1" applyFill="1" applyBorder="1" applyAlignment="1">
      <alignment horizontal="right" vertical="top" wrapText="1"/>
    </xf>
    <xf numFmtId="2" fontId="8" fillId="4" borderId="0" xfId="0" applyNumberFormat="1" applyFont="1" applyFill="1"/>
    <xf numFmtId="0" fontId="6" fillId="3" borderId="16" xfId="0" applyFont="1" applyFill="1" applyBorder="1" applyAlignment="1">
      <alignment vertical="top" wrapText="1"/>
    </xf>
    <xf numFmtId="2" fontId="10" fillId="6" borderId="16" xfId="0" applyNumberFormat="1" applyFont="1" applyFill="1" applyBorder="1" applyAlignment="1">
      <alignment vertical="top" wrapText="1"/>
    </xf>
    <xf numFmtId="2" fontId="10" fillId="10" borderId="16" xfId="0" applyNumberFormat="1" applyFont="1" applyFill="1" applyBorder="1" applyAlignment="1">
      <alignment vertical="top" wrapText="1"/>
    </xf>
    <xf numFmtId="2" fontId="10" fillId="3" borderId="16" xfId="0" applyNumberFormat="1" applyFont="1" applyFill="1" applyBorder="1" applyAlignment="1">
      <alignment vertical="top" wrapText="1"/>
    </xf>
    <xf numFmtId="2" fontId="2" fillId="10" borderId="16" xfId="0" applyNumberFormat="1" applyFont="1" applyFill="1" applyBorder="1" applyAlignment="1">
      <alignment vertical="top" wrapText="1"/>
    </xf>
    <xf numFmtId="0" fontId="8" fillId="4" borderId="16" xfId="0" applyFont="1" applyFill="1" applyBorder="1" applyAlignment="1">
      <alignment horizontal="center" vertical="top" wrapText="1"/>
    </xf>
    <xf numFmtId="2" fontId="8" fillId="4" borderId="16" xfId="0" applyNumberFormat="1" applyFont="1" applyFill="1" applyBorder="1" applyAlignment="1">
      <alignment horizontal="right" vertical="top" wrapText="1"/>
    </xf>
    <xf numFmtId="0" fontId="2" fillId="0" borderId="16" xfId="0" applyFont="1" applyBorder="1" applyAlignment="1">
      <alignment horizontal="center" vertical="top" wrapText="1"/>
    </xf>
    <xf numFmtId="2" fontId="8" fillId="0" borderId="16" xfId="0" applyNumberFormat="1" applyFont="1" applyBorder="1" applyAlignment="1">
      <alignment horizontal="right" vertical="top" wrapText="1"/>
    </xf>
    <xf numFmtId="2" fontId="8" fillId="3" borderId="16" xfId="0" applyNumberFormat="1" applyFont="1" applyFill="1" applyBorder="1" applyAlignment="1">
      <alignment horizontal="right" vertical="top" wrapText="1"/>
    </xf>
    <xf numFmtId="0" fontId="8" fillId="4" borderId="16" xfId="0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2" fontId="3" fillId="6" borderId="16" xfId="0" applyNumberFormat="1" applyFont="1" applyFill="1" applyBorder="1" applyAlignment="1">
      <alignment vertical="top" wrapText="1"/>
    </xf>
    <xf numFmtId="2" fontId="3" fillId="10" borderId="16" xfId="0" applyNumberFormat="1" applyFont="1" applyFill="1" applyBorder="1" applyAlignment="1">
      <alignment vertical="top" wrapText="1"/>
    </xf>
    <xf numFmtId="2" fontId="3" fillId="0" borderId="16" xfId="0" applyNumberFormat="1" applyFont="1" applyBorder="1" applyAlignment="1">
      <alignment vertical="top" wrapText="1"/>
    </xf>
    <xf numFmtId="2" fontId="7" fillId="0" borderId="16" xfId="0" applyNumberFormat="1" applyFont="1" applyBorder="1" applyAlignment="1">
      <alignment horizontal="right" vertical="top" wrapText="1"/>
    </xf>
    <xf numFmtId="2" fontId="7" fillId="3" borderId="16" xfId="0" applyNumberFormat="1" applyFont="1" applyFill="1" applyBorder="1" applyAlignment="1">
      <alignment horizontal="right" vertical="top" wrapText="1"/>
    </xf>
    <xf numFmtId="2" fontId="11" fillId="10" borderId="16" xfId="0" applyNumberFormat="1" applyFont="1" applyFill="1" applyBorder="1" applyAlignment="1">
      <alignment vertical="top" wrapText="1"/>
    </xf>
    <xf numFmtId="2" fontId="11" fillId="0" borderId="16" xfId="0" applyNumberFormat="1" applyFont="1" applyBorder="1" applyAlignment="1">
      <alignment vertical="top" wrapText="1"/>
    </xf>
    <xf numFmtId="2" fontId="8" fillId="0" borderId="16" xfId="0" applyNumberFormat="1" applyFont="1" applyBorder="1" applyAlignment="1">
      <alignment vertical="top" wrapText="1"/>
    </xf>
    <xf numFmtId="2" fontId="2" fillId="3" borderId="16" xfId="0" applyNumberFormat="1" applyFont="1" applyFill="1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1" fontId="8" fillId="6" borderId="16" xfId="0" applyNumberFormat="1" applyFont="1" applyFill="1" applyBorder="1" applyAlignment="1">
      <alignment vertical="top" wrapText="1"/>
    </xf>
    <xf numFmtId="1" fontId="6" fillId="0" borderId="16" xfId="0" applyNumberFormat="1" applyFont="1" applyBorder="1" applyAlignment="1">
      <alignment horizontal="center" vertical="top" wrapText="1"/>
    </xf>
    <xf numFmtId="1" fontId="8" fillId="10" borderId="16" xfId="0" applyNumberFormat="1" applyFont="1" applyFill="1" applyBorder="1" applyAlignment="1">
      <alignment vertical="top" wrapText="1"/>
    </xf>
    <xf numFmtId="1" fontId="2" fillId="0" borderId="16" xfId="0" applyNumberFormat="1" applyFont="1" applyBorder="1" applyAlignment="1">
      <alignment vertical="top" wrapText="1"/>
    </xf>
    <xf numFmtId="1" fontId="10" fillId="6" borderId="16" xfId="0" applyNumberFormat="1" applyFont="1" applyFill="1" applyBorder="1" applyAlignment="1">
      <alignment vertical="top" wrapText="1"/>
    </xf>
    <xf numFmtId="1" fontId="10" fillId="10" borderId="16" xfId="0" applyNumberFormat="1" applyFont="1" applyFill="1" applyBorder="1" applyAlignment="1">
      <alignment vertical="top" wrapText="1"/>
    </xf>
    <xf numFmtId="1" fontId="10" fillId="0" borderId="16" xfId="0" applyNumberFormat="1" applyFont="1" applyBorder="1" applyAlignment="1">
      <alignment vertical="top" wrapText="1"/>
    </xf>
    <xf numFmtId="0" fontId="6" fillId="0" borderId="16" xfId="0" applyFont="1" applyBorder="1"/>
    <xf numFmtId="0" fontId="6" fillId="0" borderId="0" xfId="0" applyFont="1"/>
    <xf numFmtId="4" fontId="2" fillId="12" borderId="0" xfId="0" applyNumberFormat="1" applyFont="1" applyFill="1" applyAlignment="1">
      <alignment horizontal="right"/>
    </xf>
    <xf numFmtId="2" fontId="2" fillId="13" borderId="0" xfId="0" applyNumberFormat="1" applyFont="1" applyFill="1"/>
    <xf numFmtId="0" fontId="8" fillId="14" borderId="0" xfId="0" applyFont="1" applyFill="1"/>
    <xf numFmtId="0" fontId="2" fillId="6" borderId="0" xfId="0" applyFont="1" applyFill="1"/>
    <xf numFmtId="0" fontId="8" fillId="11" borderId="0" xfId="0" applyFont="1" applyFill="1"/>
    <xf numFmtId="0" fontId="8" fillId="0" borderId="0" xfId="0" applyFont="1" applyAlignment="1">
      <alignment horizontal="right"/>
    </xf>
    <xf numFmtId="0" fontId="6" fillId="2" borderId="16" xfId="0" applyFont="1" applyFill="1" applyBorder="1" applyAlignment="1">
      <alignment horizontal="left" vertical="top" wrapText="1"/>
    </xf>
    <xf numFmtId="4" fontId="2" fillId="0" borderId="16" xfId="0" applyNumberFormat="1" applyFont="1" applyBorder="1"/>
    <xf numFmtId="2" fontId="2" fillId="0" borderId="16" xfId="0" applyNumberFormat="1" applyFont="1" applyBorder="1" applyAlignment="1">
      <alignment horizontal="center"/>
    </xf>
    <xf numFmtId="49" fontId="6" fillId="0" borderId="16" xfId="0" applyNumberFormat="1" applyFont="1" applyBorder="1" applyAlignment="1">
      <alignment horizontal="left" vertical="top" wrapText="1"/>
    </xf>
    <xf numFmtId="4" fontId="2" fillId="3" borderId="0" xfId="0" applyNumberFormat="1" applyFont="1" applyFill="1"/>
    <xf numFmtId="0" fontId="2" fillId="3" borderId="0" xfId="0" applyFont="1" applyFill="1" applyAlignment="1">
      <alignment vertical="center"/>
    </xf>
    <xf numFmtId="1" fontId="2" fillId="3" borderId="16" xfId="0" applyNumberFormat="1" applyFont="1" applyFill="1" applyBorder="1" applyAlignment="1">
      <alignment horizontal="center" wrapText="1"/>
    </xf>
    <xf numFmtId="1" fontId="2" fillId="3" borderId="0" xfId="0" applyNumberFormat="1" applyFont="1" applyFill="1"/>
    <xf numFmtId="0" fontId="2" fillId="8" borderId="16" xfId="0" applyFont="1" applyFill="1" applyBorder="1" applyAlignment="1">
      <alignment horizontal="center" wrapText="1"/>
    </xf>
    <xf numFmtId="0" fontId="8" fillId="8" borderId="16" xfId="0" applyFont="1" applyFill="1" applyBorder="1" applyAlignment="1">
      <alignment horizontal="center" wrapText="1"/>
    </xf>
    <xf numFmtId="0" fontId="8" fillId="8" borderId="16" xfId="0" applyFont="1" applyFill="1" applyBorder="1" applyAlignment="1">
      <alignment wrapText="1"/>
    </xf>
    <xf numFmtId="4" fontId="8" fillId="8" borderId="16" xfId="0" applyNumberFormat="1" applyFont="1" applyFill="1" applyBorder="1" applyAlignment="1">
      <alignment wrapText="1"/>
    </xf>
    <xf numFmtId="2" fontId="8" fillId="8" borderId="16" xfId="0" applyNumberFormat="1" applyFont="1" applyFill="1" applyBorder="1" applyAlignment="1">
      <alignment wrapText="1"/>
    </xf>
    <xf numFmtId="0" fontId="2" fillId="3" borderId="16" xfId="0" applyFont="1" applyFill="1" applyBorder="1" applyAlignment="1">
      <alignment horizontal="center" wrapText="1"/>
    </xf>
    <xf numFmtId="0" fontId="8" fillId="3" borderId="16" xfId="0" applyFont="1" applyFill="1" applyBorder="1" applyAlignment="1">
      <alignment horizontal="center" wrapText="1"/>
    </xf>
    <xf numFmtId="0" fontId="8" fillId="3" borderId="16" xfId="0" applyFont="1" applyFill="1" applyBorder="1" applyAlignment="1">
      <alignment wrapText="1"/>
    </xf>
    <xf numFmtId="4" fontId="8" fillId="6" borderId="16" xfId="0" applyNumberFormat="1" applyFont="1" applyFill="1" applyBorder="1" applyAlignment="1">
      <alignment wrapText="1"/>
    </xf>
    <xf numFmtId="4" fontId="8" fillId="13" borderId="16" xfId="0" applyNumberFormat="1" applyFont="1" applyFill="1" applyBorder="1" applyAlignment="1">
      <alignment wrapText="1"/>
    </xf>
    <xf numFmtId="4" fontId="8" fillId="3" borderId="16" xfId="0" applyNumberFormat="1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2" fontId="2" fillId="6" borderId="16" xfId="0" applyNumberFormat="1" applyFont="1" applyFill="1" applyBorder="1" applyAlignment="1">
      <alignment wrapText="1"/>
    </xf>
    <xf numFmtId="0" fontId="2" fillId="13" borderId="16" xfId="0" applyFont="1" applyFill="1" applyBorder="1" applyAlignment="1">
      <alignment wrapText="1"/>
    </xf>
    <xf numFmtId="2" fontId="2" fillId="13" borderId="16" xfId="0" applyNumberFormat="1" applyFont="1" applyFill="1" applyBorder="1" applyAlignment="1">
      <alignment wrapText="1"/>
    </xf>
    <xf numFmtId="4" fontId="2" fillId="6" borderId="16" xfId="0" applyNumberFormat="1" applyFont="1" applyFill="1" applyBorder="1" applyAlignment="1">
      <alignment wrapText="1"/>
    </xf>
    <xf numFmtId="4" fontId="2" fillId="13" borderId="16" xfId="0" applyNumberFormat="1" applyFont="1" applyFill="1" applyBorder="1" applyAlignment="1">
      <alignment wrapText="1"/>
    </xf>
    <xf numFmtId="0" fontId="2" fillId="8" borderId="16" xfId="0" applyFont="1" applyFill="1" applyBorder="1" applyAlignment="1">
      <alignment wrapText="1"/>
    </xf>
    <xf numFmtId="4" fontId="2" fillId="3" borderId="16" xfId="0" applyNumberFormat="1" applyFont="1" applyFill="1" applyBorder="1" applyAlignment="1">
      <alignment wrapText="1"/>
    </xf>
    <xf numFmtId="0" fontId="2" fillId="3" borderId="16" xfId="0" applyFont="1" applyFill="1" applyBorder="1"/>
    <xf numFmtId="0" fontId="8" fillId="3" borderId="16" xfId="0" applyFont="1" applyFill="1" applyBorder="1"/>
    <xf numFmtId="4" fontId="8" fillId="0" borderId="16" xfId="0" applyNumberFormat="1" applyFont="1" applyBorder="1" applyAlignment="1">
      <alignment wrapText="1"/>
    </xf>
    <xf numFmtId="0" fontId="2" fillId="3" borderId="17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wrapText="1"/>
    </xf>
    <xf numFmtId="0" fontId="2" fillId="3" borderId="15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wrapText="1"/>
    </xf>
    <xf numFmtId="4" fontId="2" fillId="8" borderId="16" xfId="0" applyNumberFormat="1" applyFont="1" applyFill="1" applyBorder="1" applyAlignment="1">
      <alignment wrapText="1"/>
    </xf>
    <xf numFmtId="0" fontId="16" fillId="0" borderId="0" xfId="0" applyFont="1" applyAlignment="1">
      <alignment wrapText="1"/>
    </xf>
    <xf numFmtId="0" fontId="6" fillId="0" borderId="16" xfId="0" applyFont="1" applyBorder="1" applyAlignment="1">
      <alignment horizontal="center" wrapText="1"/>
    </xf>
    <xf numFmtId="0" fontId="6" fillId="0" borderId="16" xfId="0" applyFont="1" applyBorder="1" applyAlignment="1">
      <alignment wrapText="1"/>
    </xf>
    <xf numFmtId="0" fontId="16" fillId="0" borderId="0" xfId="0" applyFont="1"/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Fill="1"/>
    <xf numFmtId="0" fontId="8" fillId="0" borderId="0" xfId="0" applyFont="1" applyFill="1"/>
    <xf numFmtId="0" fontId="8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" fontId="2" fillId="0" borderId="16" xfId="0" applyNumberFormat="1" applyFont="1" applyFill="1" applyBorder="1" applyAlignment="1">
      <alignment horizontal="center" wrapText="1"/>
    </xf>
    <xf numFmtId="0" fontId="2" fillId="7" borderId="0" xfId="0" applyFont="1" applyFill="1"/>
    <xf numFmtId="2" fontId="8" fillId="7" borderId="16" xfId="0" applyNumberFormat="1" applyFont="1" applyFill="1" applyBorder="1" applyAlignment="1">
      <alignment vertical="top" wrapText="1"/>
    </xf>
    <xf numFmtId="2" fontId="2" fillId="7" borderId="16" xfId="0" applyNumberFormat="1" applyFont="1" applyFill="1" applyBorder="1" applyAlignment="1">
      <alignment vertical="top" wrapText="1"/>
    </xf>
    <xf numFmtId="1" fontId="8" fillId="7" borderId="16" xfId="0" applyNumberFormat="1" applyFont="1" applyFill="1" applyBorder="1" applyAlignment="1">
      <alignment vertical="top" wrapText="1"/>
    </xf>
    <xf numFmtId="0" fontId="1" fillId="0" borderId="0" xfId="0" applyFont="1" applyFill="1"/>
    <xf numFmtId="4" fontId="2" fillId="0" borderId="0" xfId="0" applyNumberFormat="1" applyFont="1" applyFill="1" applyAlignment="1">
      <alignment horizontal="right"/>
    </xf>
    <xf numFmtId="2" fontId="2" fillId="0" borderId="0" xfId="0" applyNumberFormat="1" applyFont="1" applyFill="1"/>
    <xf numFmtId="4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2" fontId="10" fillId="0" borderId="30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wrapText="1"/>
    </xf>
    <xf numFmtId="4" fontId="10" fillId="0" borderId="15" xfId="0" applyNumberFormat="1" applyFont="1" applyFill="1" applyBorder="1" applyAlignment="1">
      <alignment horizontal="center" wrapText="1"/>
    </xf>
    <xf numFmtId="2" fontId="10" fillId="0" borderId="15" xfId="0" applyNumberFormat="1" applyFont="1" applyFill="1" applyBorder="1" applyAlignment="1">
      <alignment horizontal="center" wrapText="1"/>
    </xf>
    <xf numFmtId="0" fontId="8" fillId="0" borderId="15" xfId="0" applyFont="1" applyFill="1" applyBorder="1" applyAlignment="1">
      <alignment horizontal="center" wrapText="1"/>
    </xf>
    <xf numFmtId="2" fontId="10" fillId="0" borderId="16" xfId="0" applyNumberFormat="1" applyFont="1" applyFill="1" applyBorder="1" applyAlignment="1">
      <alignment horizontal="right" vertical="top" wrapText="1"/>
    </xf>
    <xf numFmtId="0" fontId="2" fillId="0" borderId="0" xfId="0" applyFont="1" applyFill="1" applyProtection="1">
      <protection locked="0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left" wrapText="1"/>
    </xf>
    <xf numFmtId="4" fontId="2" fillId="0" borderId="16" xfId="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0" fontId="12" fillId="0" borderId="0" xfId="0" applyFont="1"/>
    <xf numFmtId="0" fontId="0" fillId="0" borderId="0" xfId="0" applyFont="1"/>
    <xf numFmtId="4" fontId="8" fillId="7" borderId="16" xfId="0" applyNumberFormat="1" applyFont="1" applyFill="1" applyBorder="1" applyAlignment="1">
      <alignment wrapText="1"/>
    </xf>
    <xf numFmtId="2" fontId="2" fillId="7" borderId="16" xfId="0" applyNumberFormat="1" applyFont="1" applyFill="1" applyBorder="1" applyAlignment="1">
      <alignment wrapText="1"/>
    </xf>
    <xf numFmtId="4" fontId="2" fillId="7" borderId="16" xfId="0" applyNumberFormat="1" applyFont="1" applyFill="1" applyBorder="1" applyAlignment="1">
      <alignment wrapText="1"/>
    </xf>
    <xf numFmtId="4" fontId="2" fillId="7" borderId="17" xfId="0" applyNumberFormat="1" applyFont="1" applyFill="1" applyBorder="1" applyAlignment="1">
      <alignment wrapText="1"/>
    </xf>
    <xf numFmtId="4" fontId="2" fillId="7" borderId="15" xfId="0" applyNumberFormat="1" applyFont="1" applyFill="1" applyBorder="1" applyAlignment="1">
      <alignment wrapText="1"/>
    </xf>
    <xf numFmtId="2" fontId="8" fillId="13" borderId="16" xfId="0" applyNumberFormat="1" applyFont="1" applyFill="1" applyBorder="1" applyAlignment="1">
      <alignment vertical="top" wrapText="1"/>
    </xf>
    <xf numFmtId="2" fontId="3" fillId="13" borderId="16" xfId="0" applyNumberFormat="1" applyFont="1" applyFill="1" applyBorder="1" applyAlignment="1">
      <alignment vertical="top" wrapText="1"/>
    </xf>
    <xf numFmtId="2" fontId="11" fillId="13" borderId="16" xfId="0" applyNumberFormat="1" applyFont="1" applyFill="1" applyBorder="1" applyAlignment="1">
      <alignment vertical="top" wrapText="1"/>
    </xf>
    <xf numFmtId="2" fontId="2" fillId="13" borderId="16" xfId="0" applyNumberFormat="1" applyFont="1" applyFill="1" applyBorder="1" applyAlignment="1">
      <alignment vertical="top" wrapText="1"/>
    </xf>
    <xf numFmtId="2" fontId="10" fillId="13" borderId="16" xfId="0" applyNumberFormat="1" applyFont="1" applyFill="1" applyBorder="1" applyAlignment="1">
      <alignment vertical="top" wrapText="1"/>
    </xf>
    <xf numFmtId="1" fontId="8" fillId="13" borderId="16" xfId="0" applyNumberFormat="1" applyFont="1" applyFill="1" applyBorder="1" applyAlignment="1">
      <alignment vertical="top" wrapText="1"/>
    </xf>
    <xf numFmtId="1" fontId="10" fillId="13" borderId="16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6" fillId="0" borderId="26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 wrapText="1"/>
    </xf>
    <xf numFmtId="0" fontId="3" fillId="0" borderId="10" xfId="0" applyFont="1" applyBorder="1"/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8" fillId="0" borderId="6" xfId="0" applyFont="1" applyBorder="1"/>
    <xf numFmtId="0" fontId="10" fillId="4" borderId="16" xfId="0" applyFont="1" applyFill="1" applyBorder="1" applyAlignment="1">
      <alignment vertical="top" wrapText="1"/>
    </xf>
    <xf numFmtId="0" fontId="8" fillId="4" borderId="16" xfId="0" applyFont="1" applyFill="1" applyBorder="1"/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16" xfId="0" applyFont="1" applyBorder="1" applyAlignment="1">
      <alignment vertical="top" wrapText="1"/>
    </xf>
    <xf numFmtId="0" fontId="2" fillId="0" borderId="16" xfId="0" applyFont="1" applyBorder="1"/>
    <xf numFmtId="0" fontId="7" fillId="4" borderId="13" xfId="0" applyFont="1" applyFill="1" applyBorder="1" applyAlignment="1">
      <alignment vertical="top" wrapText="1"/>
    </xf>
    <xf numFmtId="0" fontId="3" fillId="4" borderId="13" xfId="0" applyFont="1" applyFill="1" applyBorder="1"/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2" fillId="0" borderId="17" xfId="0" applyFont="1" applyBorder="1"/>
    <xf numFmtId="0" fontId="6" fillId="0" borderId="15" xfId="0" applyFont="1" applyBorder="1" applyAlignment="1">
      <alignment vertical="top" wrapText="1"/>
    </xf>
    <xf numFmtId="0" fontId="2" fillId="0" borderId="15" xfId="0" applyFont="1" applyBorder="1"/>
    <xf numFmtId="0" fontId="6" fillId="0" borderId="17" xfId="0" applyFont="1" applyBorder="1" applyAlignment="1">
      <alignment vertical="top" wrapText="1"/>
    </xf>
    <xf numFmtId="0" fontId="10" fillId="4" borderId="13" xfId="0" applyFont="1" applyFill="1" applyBorder="1" applyAlignment="1">
      <alignment vertical="top" wrapText="1"/>
    </xf>
    <xf numFmtId="0" fontId="8" fillId="4" borderId="13" xfId="0" applyFont="1" applyFill="1" applyBorder="1"/>
    <xf numFmtId="0" fontId="2" fillId="0" borderId="18" xfId="0" applyFont="1" applyBorder="1"/>
    <xf numFmtId="0" fontId="6" fillId="9" borderId="16" xfId="0" applyFont="1" applyFill="1" applyBorder="1" applyAlignment="1">
      <alignment vertical="top" wrapText="1"/>
    </xf>
    <xf numFmtId="0" fontId="10" fillId="9" borderId="16" xfId="0" applyFont="1" applyFill="1" applyBorder="1" applyAlignment="1">
      <alignment vertical="top" wrapText="1"/>
    </xf>
    <xf numFmtId="0" fontId="8" fillId="9" borderId="16" xfId="0" applyFont="1" applyFill="1" applyBorder="1"/>
    <xf numFmtId="0" fontId="10" fillId="3" borderId="16" xfId="0" applyFont="1" applyFill="1" applyBorder="1" applyAlignment="1">
      <alignment vertical="top" wrapText="1"/>
    </xf>
    <xf numFmtId="0" fontId="8" fillId="3" borderId="16" xfId="0" applyFont="1" applyFill="1" applyBorder="1"/>
    <xf numFmtId="0" fontId="9" fillId="3" borderId="16" xfId="0" applyFont="1" applyFill="1" applyBorder="1" applyAlignment="1">
      <alignment horizontal="left" vertical="top" wrapText="1"/>
    </xf>
    <xf numFmtId="0" fontId="6" fillId="4" borderId="16" xfId="0" applyFont="1" applyFill="1" applyBorder="1" applyAlignment="1">
      <alignment vertical="top" wrapText="1"/>
    </xf>
    <xf numFmtId="0" fontId="2" fillId="4" borderId="16" xfId="0" applyFont="1" applyFill="1" applyBorder="1"/>
    <xf numFmtId="0" fontId="6" fillId="3" borderId="16" xfId="0" applyFont="1" applyFill="1" applyBorder="1" applyAlignment="1">
      <alignment vertical="top" wrapText="1"/>
    </xf>
    <xf numFmtId="0" fontId="2" fillId="3" borderId="16" xfId="0" applyFont="1" applyFill="1" applyBorder="1"/>
    <xf numFmtId="0" fontId="6" fillId="0" borderId="16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3" borderId="0" xfId="0" applyFont="1" applyFill="1" applyAlignment="1" applyProtection="1">
      <alignment horizontal="center"/>
      <protection locked="0"/>
    </xf>
    <xf numFmtId="0" fontId="10" fillId="0" borderId="2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wrapText="1"/>
    </xf>
    <xf numFmtId="0" fontId="10" fillId="4" borderId="16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center" vertical="top" wrapText="1"/>
    </xf>
    <xf numFmtId="0" fontId="9" fillId="3" borderId="16" xfId="0" applyFont="1" applyFill="1" applyBorder="1" applyAlignment="1">
      <alignment vertical="top" wrapText="1"/>
    </xf>
    <xf numFmtId="0" fontId="8" fillId="4" borderId="16" xfId="0" applyFont="1" applyFill="1" applyBorder="1" applyAlignment="1">
      <alignment horizontal="left" vertical="top" wrapText="1"/>
    </xf>
    <xf numFmtId="0" fontId="8" fillId="4" borderId="16" xfId="0" applyFont="1" applyFill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6" fillId="3" borderId="16" xfId="0" applyFont="1" applyFill="1" applyBorder="1" applyAlignment="1">
      <alignment horizontal="left" vertical="top" wrapText="1"/>
    </xf>
    <xf numFmtId="0" fontId="2" fillId="3" borderId="0" xfId="0" applyFont="1" applyFill="1" applyAlignment="1" applyProtection="1">
      <alignment horizontal="center"/>
      <protection locked="0"/>
    </xf>
    <xf numFmtId="0" fontId="6" fillId="0" borderId="16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/>
    </xf>
    <xf numFmtId="9" fontId="8" fillId="0" borderId="16" xfId="0" applyNumberFormat="1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2" fillId="0" borderId="0" xfId="1" applyFont="1" applyAlignment="1">
      <alignment horizontal="center" vertical="top" wrapText="1"/>
    </xf>
    <xf numFmtId="0" fontId="0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wrapText="1"/>
    </xf>
    <xf numFmtId="0" fontId="2" fillId="3" borderId="27" xfId="0" applyFont="1" applyFill="1" applyBorder="1" applyAlignment="1">
      <alignment horizontal="right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4" fontId="2" fillId="3" borderId="17" xfId="0" applyNumberFormat="1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4" fontId="2" fillId="0" borderId="29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4" fontId="0" fillId="3" borderId="0" xfId="0" applyNumberFormat="1" applyFont="1" applyFill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6" fillId="0" borderId="1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2">
    <cellStyle name="Normal" xfId="0" builtinId="0"/>
    <cellStyle name="Normal_Copy of Copy of BVC analitic" xfId="1" xr:uid="{C1F28B7B-6FD9-44CF-9966-893DE9EB33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BVC%20%20%20%20AN%20%20%20%20%202022/BVC-CENTRALIZAT-AN-2022-OSM-RA-anexa-1_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get Centralizat  1"/>
      <sheetName val="Buget centralizat 2"/>
      <sheetName val="Buget centralizat  3"/>
      <sheetName val="Buget centralizat  4"/>
      <sheetName val="Buget centralizat  5"/>
      <sheetName val=" Bis.1"/>
      <sheetName val="Bis.2"/>
      <sheetName val="Bis.3"/>
      <sheetName val="Bis.4"/>
      <sheetName val="Bis.5"/>
      <sheetName val="liv1"/>
      <sheetName val="liv2"/>
      <sheetName val="liv3"/>
      <sheetName val="liv4"/>
      <sheetName val="liv5"/>
    </sheetNames>
    <sheetDataSet>
      <sheetData sheetId="0"/>
      <sheetData sheetId="1">
        <row r="162">
          <cell r="L16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3">
          <cell r="N33">
            <v>0</v>
          </cell>
        </row>
        <row r="38">
          <cell r="N38">
            <v>0</v>
          </cell>
          <cell r="O38">
            <v>0</v>
          </cell>
        </row>
        <row r="40">
          <cell r="G40">
            <v>0</v>
          </cell>
          <cell r="O40">
            <v>0</v>
          </cell>
        </row>
        <row r="47">
          <cell r="M47" t="str">
            <v>0</v>
          </cell>
          <cell r="Q47">
            <v>34.43</v>
          </cell>
        </row>
        <row r="55">
          <cell r="G55">
            <v>25</v>
          </cell>
        </row>
        <row r="64">
          <cell r="N64">
            <v>0</v>
          </cell>
          <cell r="O64">
            <v>0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70A6F-E435-4E86-863E-F280B6106EB1}">
  <sheetPr>
    <tabColor rgb="FFFF0000"/>
  </sheetPr>
  <dimension ref="A1:Q123"/>
  <sheetViews>
    <sheetView tabSelected="1" view="pageBreakPreview" topLeftCell="A7" zoomScaleNormal="100" zoomScaleSheetLayoutView="100" workbookViewId="0">
      <selection activeCell="E25" sqref="E25"/>
    </sheetView>
  </sheetViews>
  <sheetFormatPr defaultColWidth="11.85546875" defaultRowHeight="15.75"/>
  <cols>
    <col min="1" max="1" width="4.140625" style="4" customWidth="1"/>
    <col min="2" max="2" width="3.85546875" style="4" customWidth="1"/>
    <col min="3" max="3" width="3.28515625" style="4" customWidth="1"/>
    <col min="4" max="4" width="5.42578125" style="4" customWidth="1"/>
    <col min="5" max="5" width="80" style="105" customWidth="1"/>
    <col min="6" max="6" width="7.42578125" style="4" customWidth="1"/>
    <col min="7" max="7" width="14" style="106" customWidth="1"/>
    <col min="8" max="8" width="13.140625" style="107" customWidth="1"/>
    <col min="9" max="9" width="9.140625" style="107" customWidth="1"/>
    <col min="10" max="10" width="10.7109375" style="107" customWidth="1"/>
    <col min="11" max="11" width="11.5703125" style="107" customWidth="1"/>
    <col min="12" max="12" width="8.85546875" style="107" customWidth="1"/>
    <col min="13" max="13" width="9.5703125" style="107" customWidth="1"/>
    <col min="14" max="14" width="9.42578125" style="4" customWidth="1"/>
    <col min="15" max="15" width="9.7109375" style="4" customWidth="1"/>
    <col min="16" max="16" width="8.140625" style="4" customWidth="1"/>
    <col min="17" max="17" width="9.140625" style="4" customWidth="1"/>
    <col min="18" max="252" width="11.85546875" style="4"/>
    <col min="253" max="253" width="4.140625" style="4" customWidth="1"/>
    <col min="254" max="254" width="3.85546875" style="4" customWidth="1"/>
    <col min="255" max="255" width="3.28515625" style="4" customWidth="1"/>
    <col min="256" max="256" width="5.42578125" style="4" customWidth="1"/>
    <col min="257" max="257" width="80" style="4" customWidth="1"/>
    <col min="258" max="258" width="6.85546875" style="4" customWidth="1"/>
    <col min="259" max="259" width="18.7109375" style="4" customWidth="1"/>
    <col min="260" max="260" width="16.85546875" style="4" customWidth="1"/>
    <col min="261" max="264" width="0" style="4" hidden="1" customWidth="1"/>
    <col min="265" max="265" width="11.85546875" style="4"/>
    <col min="266" max="266" width="13.42578125" style="4" customWidth="1"/>
    <col min="267" max="267" width="13" style="4" customWidth="1"/>
    <col min="268" max="269" width="10.5703125" style="4" customWidth="1"/>
    <col min="270" max="270" width="9.42578125" style="4" customWidth="1"/>
    <col min="271" max="271" width="9.7109375" style="4" customWidth="1"/>
    <col min="272" max="272" width="8.140625" style="4" customWidth="1"/>
    <col min="273" max="273" width="9.140625" style="4" customWidth="1"/>
    <col min="274" max="508" width="11.85546875" style="4"/>
    <col min="509" max="509" width="4.140625" style="4" customWidth="1"/>
    <col min="510" max="510" width="3.85546875" style="4" customWidth="1"/>
    <col min="511" max="511" width="3.28515625" style="4" customWidth="1"/>
    <col min="512" max="512" width="5.42578125" style="4" customWidth="1"/>
    <col min="513" max="513" width="80" style="4" customWidth="1"/>
    <col min="514" max="514" width="6.85546875" style="4" customWidth="1"/>
    <col min="515" max="515" width="18.7109375" style="4" customWidth="1"/>
    <col min="516" max="516" width="16.85546875" style="4" customWidth="1"/>
    <col min="517" max="520" width="0" style="4" hidden="1" customWidth="1"/>
    <col min="521" max="521" width="11.85546875" style="4"/>
    <col min="522" max="522" width="13.42578125" style="4" customWidth="1"/>
    <col min="523" max="523" width="13" style="4" customWidth="1"/>
    <col min="524" max="525" width="10.5703125" style="4" customWidth="1"/>
    <col min="526" max="526" width="9.42578125" style="4" customWidth="1"/>
    <col min="527" max="527" width="9.7109375" style="4" customWidth="1"/>
    <col min="528" max="528" width="8.140625" style="4" customWidth="1"/>
    <col min="529" max="529" width="9.140625" style="4" customWidth="1"/>
    <col min="530" max="764" width="11.85546875" style="4"/>
    <col min="765" max="765" width="4.140625" style="4" customWidth="1"/>
    <col min="766" max="766" width="3.85546875" style="4" customWidth="1"/>
    <col min="767" max="767" width="3.28515625" style="4" customWidth="1"/>
    <col min="768" max="768" width="5.42578125" style="4" customWidth="1"/>
    <col min="769" max="769" width="80" style="4" customWidth="1"/>
    <col min="770" max="770" width="6.85546875" style="4" customWidth="1"/>
    <col min="771" max="771" width="18.7109375" style="4" customWidth="1"/>
    <col min="772" max="772" width="16.85546875" style="4" customWidth="1"/>
    <col min="773" max="776" width="0" style="4" hidden="1" customWidth="1"/>
    <col min="777" max="777" width="11.85546875" style="4"/>
    <col min="778" max="778" width="13.42578125" style="4" customWidth="1"/>
    <col min="779" max="779" width="13" style="4" customWidth="1"/>
    <col min="780" max="781" width="10.5703125" style="4" customWidth="1"/>
    <col min="782" max="782" width="9.42578125" style="4" customWidth="1"/>
    <col min="783" max="783" width="9.7109375" style="4" customWidth="1"/>
    <col min="784" max="784" width="8.140625" style="4" customWidth="1"/>
    <col min="785" max="785" width="9.140625" style="4" customWidth="1"/>
    <col min="786" max="1020" width="11.85546875" style="4"/>
    <col min="1021" max="1021" width="4.140625" style="4" customWidth="1"/>
    <col min="1022" max="1022" width="3.85546875" style="4" customWidth="1"/>
    <col min="1023" max="1023" width="3.28515625" style="4" customWidth="1"/>
    <col min="1024" max="1024" width="5.42578125" style="4" customWidth="1"/>
    <col min="1025" max="1025" width="80" style="4" customWidth="1"/>
    <col min="1026" max="1026" width="6.85546875" style="4" customWidth="1"/>
    <col min="1027" max="1027" width="18.7109375" style="4" customWidth="1"/>
    <col min="1028" max="1028" width="16.85546875" style="4" customWidth="1"/>
    <col min="1029" max="1032" width="0" style="4" hidden="1" customWidth="1"/>
    <col min="1033" max="1033" width="11.85546875" style="4"/>
    <col min="1034" max="1034" width="13.42578125" style="4" customWidth="1"/>
    <col min="1035" max="1035" width="13" style="4" customWidth="1"/>
    <col min="1036" max="1037" width="10.5703125" style="4" customWidth="1"/>
    <col min="1038" max="1038" width="9.42578125" style="4" customWidth="1"/>
    <col min="1039" max="1039" width="9.7109375" style="4" customWidth="1"/>
    <col min="1040" max="1040" width="8.140625" style="4" customWidth="1"/>
    <col min="1041" max="1041" width="9.140625" style="4" customWidth="1"/>
    <col min="1042" max="1276" width="11.85546875" style="4"/>
    <col min="1277" max="1277" width="4.140625" style="4" customWidth="1"/>
    <col min="1278" max="1278" width="3.85546875" style="4" customWidth="1"/>
    <col min="1279" max="1279" width="3.28515625" style="4" customWidth="1"/>
    <col min="1280" max="1280" width="5.42578125" style="4" customWidth="1"/>
    <col min="1281" max="1281" width="80" style="4" customWidth="1"/>
    <col min="1282" max="1282" width="6.85546875" style="4" customWidth="1"/>
    <col min="1283" max="1283" width="18.7109375" style="4" customWidth="1"/>
    <col min="1284" max="1284" width="16.85546875" style="4" customWidth="1"/>
    <col min="1285" max="1288" width="0" style="4" hidden="1" customWidth="1"/>
    <col min="1289" max="1289" width="11.85546875" style="4"/>
    <col min="1290" max="1290" width="13.42578125" style="4" customWidth="1"/>
    <col min="1291" max="1291" width="13" style="4" customWidth="1"/>
    <col min="1292" max="1293" width="10.5703125" style="4" customWidth="1"/>
    <col min="1294" max="1294" width="9.42578125" style="4" customWidth="1"/>
    <col min="1295" max="1295" width="9.7109375" style="4" customWidth="1"/>
    <col min="1296" max="1296" width="8.140625" style="4" customWidth="1"/>
    <col min="1297" max="1297" width="9.140625" style="4" customWidth="1"/>
    <col min="1298" max="1532" width="11.85546875" style="4"/>
    <col min="1533" max="1533" width="4.140625" style="4" customWidth="1"/>
    <col min="1534" max="1534" width="3.85546875" style="4" customWidth="1"/>
    <col min="1535" max="1535" width="3.28515625" style="4" customWidth="1"/>
    <col min="1536" max="1536" width="5.42578125" style="4" customWidth="1"/>
    <col min="1537" max="1537" width="80" style="4" customWidth="1"/>
    <col min="1538" max="1538" width="6.85546875" style="4" customWidth="1"/>
    <col min="1539" max="1539" width="18.7109375" style="4" customWidth="1"/>
    <col min="1540" max="1540" width="16.85546875" style="4" customWidth="1"/>
    <col min="1541" max="1544" width="0" style="4" hidden="1" customWidth="1"/>
    <col min="1545" max="1545" width="11.85546875" style="4"/>
    <col min="1546" max="1546" width="13.42578125" style="4" customWidth="1"/>
    <col min="1547" max="1547" width="13" style="4" customWidth="1"/>
    <col min="1548" max="1549" width="10.5703125" style="4" customWidth="1"/>
    <col min="1550" max="1550" width="9.42578125" style="4" customWidth="1"/>
    <col min="1551" max="1551" width="9.7109375" style="4" customWidth="1"/>
    <col min="1552" max="1552" width="8.140625" style="4" customWidth="1"/>
    <col min="1553" max="1553" width="9.140625" style="4" customWidth="1"/>
    <col min="1554" max="1788" width="11.85546875" style="4"/>
    <col min="1789" max="1789" width="4.140625" style="4" customWidth="1"/>
    <col min="1790" max="1790" width="3.85546875" style="4" customWidth="1"/>
    <col min="1791" max="1791" width="3.28515625" style="4" customWidth="1"/>
    <col min="1792" max="1792" width="5.42578125" style="4" customWidth="1"/>
    <col min="1793" max="1793" width="80" style="4" customWidth="1"/>
    <col min="1794" max="1794" width="6.85546875" style="4" customWidth="1"/>
    <col min="1795" max="1795" width="18.7109375" style="4" customWidth="1"/>
    <col min="1796" max="1796" width="16.85546875" style="4" customWidth="1"/>
    <col min="1797" max="1800" width="0" style="4" hidden="1" customWidth="1"/>
    <col min="1801" max="1801" width="11.85546875" style="4"/>
    <col min="1802" max="1802" width="13.42578125" style="4" customWidth="1"/>
    <col min="1803" max="1803" width="13" style="4" customWidth="1"/>
    <col min="1804" max="1805" width="10.5703125" style="4" customWidth="1"/>
    <col min="1806" max="1806" width="9.42578125" style="4" customWidth="1"/>
    <col min="1807" max="1807" width="9.7109375" style="4" customWidth="1"/>
    <col min="1808" max="1808" width="8.140625" style="4" customWidth="1"/>
    <col min="1809" max="1809" width="9.140625" style="4" customWidth="1"/>
    <col min="1810" max="2044" width="11.85546875" style="4"/>
    <col min="2045" max="2045" width="4.140625" style="4" customWidth="1"/>
    <col min="2046" max="2046" width="3.85546875" style="4" customWidth="1"/>
    <col min="2047" max="2047" width="3.28515625" style="4" customWidth="1"/>
    <col min="2048" max="2048" width="5.42578125" style="4" customWidth="1"/>
    <col min="2049" max="2049" width="80" style="4" customWidth="1"/>
    <col min="2050" max="2050" width="6.85546875" style="4" customWidth="1"/>
    <col min="2051" max="2051" width="18.7109375" style="4" customWidth="1"/>
    <col min="2052" max="2052" width="16.85546875" style="4" customWidth="1"/>
    <col min="2053" max="2056" width="0" style="4" hidden="1" customWidth="1"/>
    <col min="2057" max="2057" width="11.85546875" style="4"/>
    <col min="2058" max="2058" width="13.42578125" style="4" customWidth="1"/>
    <col min="2059" max="2059" width="13" style="4" customWidth="1"/>
    <col min="2060" max="2061" width="10.5703125" style="4" customWidth="1"/>
    <col min="2062" max="2062" width="9.42578125" style="4" customWidth="1"/>
    <col min="2063" max="2063" width="9.7109375" style="4" customWidth="1"/>
    <col min="2064" max="2064" width="8.140625" style="4" customWidth="1"/>
    <col min="2065" max="2065" width="9.140625" style="4" customWidth="1"/>
    <col min="2066" max="2300" width="11.85546875" style="4"/>
    <col min="2301" max="2301" width="4.140625" style="4" customWidth="1"/>
    <col min="2302" max="2302" width="3.85546875" style="4" customWidth="1"/>
    <col min="2303" max="2303" width="3.28515625" style="4" customWidth="1"/>
    <col min="2304" max="2304" width="5.42578125" style="4" customWidth="1"/>
    <col min="2305" max="2305" width="80" style="4" customWidth="1"/>
    <col min="2306" max="2306" width="6.85546875" style="4" customWidth="1"/>
    <col min="2307" max="2307" width="18.7109375" style="4" customWidth="1"/>
    <col min="2308" max="2308" width="16.85546875" style="4" customWidth="1"/>
    <col min="2309" max="2312" width="0" style="4" hidden="1" customWidth="1"/>
    <col min="2313" max="2313" width="11.85546875" style="4"/>
    <col min="2314" max="2314" width="13.42578125" style="4" customWidth="1"/>
    <col min="2315" max="2315" width="13" style="4" customWidth="1"/>
    <col min="2316" max="2317" width="10.5703125" style="4" customWidth="1"/>
    <col min="2318" max="2318" width="9.42578125" style="4" customWidth="1"/>
    <col min="2319" max="2319" width="9.7109375" style="4" customWidth="1"/>
    <col min="2320" max="2320" width="8.140625" style="4" customWidth="1"/>
    <col min="2321" max="2321" width="9.140625" style="4" customWidth="1"/>
    <col min="2322" max="2556" width="11.85546875" style="4"/>
    <col min="2557" max="2557" width="4.140625" style="4" customWidth="1"/>
    <col min="2558" max="2558" width="3.85546875" style="4" customWidth="1"/>
    <col min="2559" max="2559" width="3.28515625" style="4" customWidth="1"/>
    <col min="2560" max="2560" width="5.42578125" style="4" customWidth="1"/>
    <col min="2561" max="2561" width="80" style="4" customWidth="1"/>
    <col min="2562" max="2562" width="6.85546875" style="4" customWidth="1"/>
    <col min="2563" max="2563" width="18.7109375" style="4" customWidth="1"/>
    <col min="2564" max="2564" width="16.85546875" style="4" customWidth="1"/>
    <col min="2565" max="2568" width="0" style="4" hidden="1" customWidth="1"/>
    <col min="2569" max="2569" width="11.85546875" style="4"/>
    <col min="2570" max="2570" width="13.42578125" style="4" customWidth="1"/>
    <col min="2571" max="2571" width="13" style="4" customWidth="1"/>
    <col min="2572" max="2573" width="10.5703125" style="4" customWidth="1"/>
    <col min="2574" max="2574" width="9.42578125" style="4" customWidth="1"/>
    <col min="2575" max="2575" width="9.7109375" style="4" customWidth="1"/>
    <col min="2576" max="2576" width="8.140625" style="4" customWidth="1"/>
    <col min="2577" max="2577" width="9.140625" style="4" customWidth="1"/>
    <col min="2578" max="2812" width="11.85546875" style="4"/>
    <col min="2813" max="2813" width="4.140625" style="4" customWidth="1"/>
    <col min="2814" max="2814" width="3.85546875" style="4" customWidth="1"/>
    <col min="2815" max="2815" width="3.28515625" style="4" customWidth="1"/>
    <col min="2816" max="2816" width="5.42578125" style="4" customWidth="1"/>
    <col min="2817" max="2817" width="80" style="4" customWidth="1"/>
    <col min="2818" max="2818" width="6.85546875" style="4" customWidth="1"/>
    <col min="2819" max="2819" width="18.7109375" style="4" customWidth="1"/>
    <col min="2820" max="2820" width="16.85546875" style="4" customWidth="1"/>
    <col min="2821" max="2824" width="0" style="4" hidden="1" customWidth="1"/>
    <col min="2825" max="2825" width="11.85546875" style="4"/>
    <col min="2826" max="2826" width="13.42578125" style="4" customWidth="1"/>
    <col min="2827" max="2827" width="13" style="4" customWidth="1"/>
    <col min="2828" max="2829" width="10.5703125" style="4" customWidth="1"/>
    <col min="2830" max="2830" width="9.42578125" style="4" customWidth="1"/>
    <col min="2831" max="2831" width="9.7109375" style="4" customWidth="1"/>
    <col min="2832" max="2832" width="8.140625" style="4" customWidth="1"/>
    <col min="2833" max="2833" width="9.140625" style="4" customWidth="1"/>
    <col min="2834" max="3068" width="11.85546875" style="4"/>
    <col min="3069" max="3069" width="4.140625" style="4" customWidth="1"/>
    <col min="3070" max="3070" width="3.85546875" style="4" customWidth="1"/>
    <col min="3071" max="3071" width="3.28515625" style="4" customWidth="1"/>
    <col min="3072" max="3072" width="5.42578125" style="4" customWidth="1"/>
    <col min="3073" max="3073" width="80" style="4" customWidth="1"/>
    <col min="3074" max="3074" width="6.85546875" style="4" customWidth="1"/>
    <col min="3075" max="3075" width="18.7109375" style="4" customWidth="1"/>
    <col min="3076" max="3076" width="16.85546875" style="4" customWidth="1"/>
    <col min="3077" max="3080" width="0" style="4" hidden="1" customWidth="1"/>
    <col min="3081" max="3081" width="11.85546875" style="4"/>
    <col min="3082" max="3082" width="13.42578125" style="4" customWidth="1"/>
    <col min="3083" max="3083" width="13" style="4" customWidth="1"/>
    <col min="3084" max="3085" width="10.5703125" style="4" customWidth="1"/>
    <col min="3086" max="3086" width="9.42578125" style="4" customWidth="1"/>
    <col min="3087" max="3087" width="9.7109375" style="4" customWidth="1"/>
    <col min="3088" max="3088" width="8.140625" style="4" customWidth="1"/>
    <col min="3089" max="3089" width="9.140625" style="4" customWidth="1"/>
    <col min="3090" max="3324" width="11.85546875" style="4"/>
    <col min="3325" max="3325" width="4.140625" style="4" customWidth="1"/>
    <col min="3326" max="3326" width="3.85546875" style="4" customWidth="1"/>
    <col min="3327" max="3327" width="3.28515625" style="4" customWidth="1"/>
    <col min="3328" max="3328" width="5.42578125" style="4" customWidth="1"/>
    <col min="3329" max="3329" width="80" style="4" customWidth="1"/>
    <col min="3330" max="3330" width="6.85546875" style="4" customWidth="1"/>
    <col min="3331" max="3331" width="18.7109375" style="4" customWidth="1"/>
    <col min="3332" max="3332" width="16.85546875" style="4" customWidth="1"/>
    <col min="3333" max="3336" width="0" style="4" hidden="1" customWidth="1"/>
    <col min="3337" max="3337" width="11.85546875" style="4"/>
    <col min="3338" max="3338" width="13.42578125" style="4" customWidth="1"/>
    <col min="3339" max="3339" width="13" style="4" customWidth="1"/>
    <col min="3340" max="3341" width="10.5703125" style="4" customWidth="1"/>
    <col min="3342" max="3342" width="9.42578125" style="4" customWidth="1"/>
    <col min="3343" max="3343" width="9.7109375" style="4" customWidth="1"/>
    <col min="3344" max="3344" width="8.140625" style="4" customWidth="1"/>
    <col min="3345" max="3345" width="9.140625" style="4" customWidth="1"/>
    <col min="3346" max="3580" width="11.85546875" style="4"/>
    <col min="3581" max="3581" width="4.140625" style="4" customWidth="1"/>
    <col min="3582" max="3582" width="3.85546875" style="4" customWidth="1"/>
    <col min="3583" max="3583" width="3.28515625" style="4" customWidth="1"/>
    <col min="3584" max="3584" width="5.42578125" style="4" customWidth="1"/>
    <col min="3585" max="3585" width="80" style="4" customWidth="1"/>
    <col min="3586" max="3586" width="6.85546875" style="4" customWidth="1"/>
    <col min="3587" max="3587" width="18.7109375" style="4" customWidth="1"/>
    <col min="3588" max="3588" width="16.85546875" style="4" customWidth="1"/>
    <col min="3589" max="3592" width="0" style="4" hidden="1" customWidth="1"/>
    <col min="3593" max="3593" width="11.85546875" style="4"/>
    <col min="3594" max="3594" width="13.42578125" style="4" customWidth="1"/>
    <col min="3595" max="3595" width="13" style="4" customWidth="1"/>
    <col min="3596" max="3597" width="10.5703125" style="4" customWidth="1"/>
    <col min="3598" max="3598" width="9.42578125" style="4" customWidth="1"/>
    <col min="3599" max="3599" width="9.7109375" style="4" customWidth="1"/>
    <col min="3600" max="3600" width="8.140625" style="4" customWidth="1"/>
    <col min="3601" max="3601" width="9.140625" style="4" customWidth="1"/>
    <col min="3602" max="3836" width="11.85546875" style="4"/>
    <col min="3837" max="3837" width="4.140625" style="4" customWidth="1"/>
    <col min="3838" max="3838" width="3.85546875" style="4" customWidth="1"/>
    <col min="3839" max="3839" width="3.28515625" style="4" customWidth="1"/>
    <col min="3840" max="3840" width="5.42578125" style="4" customWidth="1"/>
    <col min="3841" max="3841" width="80" style="4" customWidth="1"/>
    <col min="3842" max="3842" width="6.85546875" style="4" customWidth="1"/>
    <col min="3843" max="3843" width="18.7109375" style="4" customWidth="1"/>
    <col min="3844" max="3844" width="16.85546875" style="4" customWidth="1"/>
    <col min="3845" max="3848" width="0" style="4" hidden="1" customWidth="1"/>
    <col min="3849" max="3849" width="11.85546875" style="4"/>
    <col min="3850" max="3850" width="13.42578125" style="4" customWidth="1"/>
    <col min="3851" max="3851" width="13" style="4" customWidth="1"/>
    <col min="3852" max="3853" width="10.5703125" style="4" customWidth="1"/>
    <col min="3854" max="3854" width="9.42578125" style="4" customWidth="1"/>
    <col min="3855" max="3855" width="9.7109375" style="4" customWidth="1"/>
    <col min="3856" max="3856" width="8.140625" style="4" customWidth="1"/>
    <col min="3857" max="3857" width="9.140625" style="4" customWidth="1"/>
    <col min="3858" max="4092" width="11.85546875" style="4"/>
    <col min="4093" max="4093" width="4.140625" style="4" customWidth="1"/>
    <col min="4094" max="4094" width="3.85546875" style="4" customWidth="1"/>
    <col min="4095" max="4095" width="3.28515625" style="4" customWidth="1"/>
    <col min="4096" max="4096" width="5.42578125" style="4" customWidth="1"/>
    <col min="4097" max="4097" width="80" style="4" customWidth="1"/>
    <col min="4098" max="4098" width="6.85546875" style="4" customWidth="1"/>
    <col min="4099" max="4099" width="18.7109375" style="4" customWidth="1"/>
    <col min="4100" max="4100" width="16.85546875" style="4" customWidth="1"/>
    <col min="4101" max="4104" width="0" style="4" hidden="1" customWidth="1"/>
    <col min="4105" max="4105" width="11.85546875" style="4"/>
    <col min="4106" max="4106" width="13.42578125" style="4" customWidth="1"/>
    <col min="4107" max="4107" width="13" style="4" customWidth="1"/>
    <col min="4108" max="4109" width="10.5703125" style="4" customWidth="1"/>
    <col min="4110" max="4110" width="9.42578125" style="4" customWidth="1"/>
    <col min="4111" max="4111" width="9.7109375" style="4" customWidth="1"/>
    <col min="4112" max="4112" width="8.140625" style="4" customWidth="1"/>
    <col min="4113" max="4113" width="9.140625" style="4" customWidth="1"/>
    <col min="4114" max="4348" width="11.85546875" style="4"/>
    <col min="4349" max="4349" width="4.140625" style="4" customWidth="1"/>
    <col min="4350" max="4350" width="3.85546875" style="4" customWidth="1"/>
    <col min="4351" max="4351" width="3.28515625" style="4" customWidth="1"/>
    <col min="4352" max="4352" width="5.42578125" style="4" customWidth="1"/>
    <col min="4353" max="4353" width="80" style="4" customWidth="1"/>
    <col min="4354" max="4354" width="6.85546875" style="4" customWidth="1"/>
    <col min="4355" max="4355" width="18.7109375" style="4" customWidth="1"/>
    <col min="4356" max="4356" width="16.85546875" style="4" customWidth="1"/>
    <col min="4357" max="4360" width="0" style="4" hidden="1" customWidth="1"/>
    <col min="4361" max="4361" width="11.85546875" style="4"/>
    <col min="4362" max="4362" width="13.42578125" style="4" customWidth="1"/>
    <col min="4363" max="4363" width="13" style="4" customWidth="1"/>
    <col min="4364" max="4365" width="10.5703125" style="4" customWidth="1"/>
    <col min="4366" max="4366" width="9.42578125" style="4" customWidth="1"/>
    <col min="4367" max="4367" width="9.7109375" style="4" customWidth="1"/>
    <col min="4368" max="4368" width="8.140625" style="4" customWidth="1"/>
    <col min="4369" max="4369" width="9.140625" style="4" customWidth="1"/>
    <col min="4370" max="4604" width="11.85546875" style="4"/>
    <col min="4605" max="4605" width="4.140625" style="4" customWidth="1"/>
    <col min="4606" max="4606" width="3.85546875" style="4" customWidth="1"/>
    <col min="4607" max="4607" width="3.28515625" style="4" customWidth="1"/>
    <col min="4608" max="4608" width="5.42578125" style="4" customWidth="1"/>
    <col min="4609" max="4609" width="80" style="4" customWidth="1"/>
    <col min="4610" max="4610" width="6.85546875" style="4" customWidth="1"/>
    <col min="4611" max="4611" width="18.7109375" style="4" customWidth="1"/>
    <col min="4612" max="4612" width="16.85546875" style="4" customWidth="1"/>
    <col min="4613" max="4616" width="0" style="4" hidden="1" customWidth="1"/>
    <col min="4617" max="4617" width="11.85546875" style="4"/>
    <col min="4618" max="4618" width="13.42578125" style="4" customWidth="1"/>
    <col min="4619" max="4619" width="13" style="4" customWidth="1"/>
    <col min="4620" max="4621" width="10.5703125" style="4" customWidth="1"/>
    <col min="4622" max="4622" width="9.42578125" style="4" customWidth="1"/>
    <col min="4623" max="4623" width="9.7109375" style="4" customWidth="1"/>
    <col min="4624" max="4624" width="8.140625" style="4" customWidth="1"/>
    <col min="4625" max="4625" width="9.140625" style="4" customWidth="1"/>
    <col min="4626" max="4860" width="11.85546875" style="4"/>
    <col min="4861" max="4861" width="4.140625" style="4" customWidth="1"/>
    <col min="4862" max="4862" width="3.85546875" style="4" customWidth="1"/>
    <col min="4863" max="4863" width="3.28515625" style="4" customWidth="1"/>
    <col min="4864" max="4864" width="5.42578125" style="4" customWidth="1"/>
    <col min="4865" max="4865" width="80" style="4" customWidth="1"/>
    <col min="4866" max="4866" width="6.85546875" style="4" customWidth="1"/>
    <col min="4867" max="4867" width="18.7109375" style="4" customWidth="1"/>
    <col min="4868" max="4868" width="16.85546875" style="4" customWidth="1"/>
    <col min="4869" max="4872" width="0" style="4" hidden="1" customWidth="1"/>
    <col min="4873" max="4873" width="11.85546875" style="4"/>
    <col min="4874" max="4874" width="13.42578125" style="4" customWidth="1"/>
    <col min="4875" max="4875" width="13" style="4" customWidth="1"/>
    <col min="4876" max="4877" width="10.5703125" style="4" customWidth="1"/>
    <col min="4878" max="4878" width="9.42578125" style="4" customWidth="1"/>
    <col min="4879" max="4879" width="9.7109375" style="4" customWidth="1"/>
    <col min="4880" max="4880" width="8.140625" style="4" customWidth="1"/>
    <col min="4881" max="4881" width="9.140625" style="4" customWidth="1"/>
    <col min="4882" max="5116" width="11.85546875" style="4"/>
    <col min="5117" max="5117" width="4.140625" style="4" customWidth="1"/>
    <col min="5118" max="5118" width="3.85546875" style="4" customWidth="1"/>
    <col min="5119" max="5119" width="3.28515625" style="4" customWidth="1"/>
    <col min="5120" max="5120" width="5.42578125" style="4" customWidth="1"/>
    <col min="5121" max="5121" width="80" style="4" customWidth="1"/>
    <col min="5122" max="5122" width="6.85546875" style="4" customWidth="1"/>
    <col min="5123" max="5123" width="18.7109375" style="4" customWidth="1"/>
    <col min="5124" max="5124" width="16.85546875" style="4" customWidth="1"/>
    <col min="5125" max="5128" width="0" style="4" hidden="1" customWidth="1"/>
    <col min="5129" max="5129" width="11.85546875" style="4"/>
    <col min="5130" max="5130" width="13.42578125" style="4" customWidth="1"/>
    <col min="5131" max="5131" width="13" style="4" customWidth="1"/>
    <col min="5132" max="5133" width="10.5703125" style="4" customWidth="1"/>
    <col min="5134" max="5134" width="9.42578125" style="4" customWidth="1"/>
    <col min="5135" max="5135" width="9.7109375" style="4" customWidth="1"/>
    <col min="5136" max="5136" width="8.140625" style="4" customWidth="1"/>
    <col min="5137" max="5137" width="9.140625" style="4" customWidth="1"/>
    <col min="5138" max="5372" width="11.85546875" style="4"/>
    <col min="5373" max="5373" width="4.140625" style="4" customWidth="1"/>
    <col min="5374" max="5374" width="3.85546875" style="4" customWidth="1"/>
    <col min="5375" max="5375" width="3.28515625" style="4" customWidth="1"/>
    <col min="5376" max="5376" width="5.42578125" style="4" customWidth="1"/>
    <col min="5377" max="5377" width="80" style="4" customWidth="1"/>
    <col min="5378" max="5378" width="6.85546875" style="4" customWidth="1"/>
    <col min="5379" max="5379" width="18.7109375" style="4" customWidth="1"/>
    <col min="5380" max="5380" width="16.85546875" style="4" customWidth="1"/>
    <col min="5381" max="5384" width="0" style="4" hidden="1" customWidth="1"/>
    <col min="5385" max="5385" width="11.85546875" style="4"/>
    <col min="5386" max="5386" width="13.42578125" style="4" customWidth="1"/>
    <col min="5387" max="5387" width="13" style="4" customWidth="1"/>
    <col min="5388" max="5389" width="10.5703125" style="4" customWidth="1"/>
    <col min="5390" max="5390" width="9.42578125" style="4" customWidth="1"/>
    <col min="5391" max="5391" width="9.7109375" style="4" customWidth="1"/>
    <col min="5392" max="5392" width="8.140625" style="4" customWidth="1"/>
    <col min="5393" max="5393" width="9.140625" style="4" customWidth="1"/>
    <col min="5394" max="5628" width="11.85546875" style="4"/>
    <col min="5629" max="5629" width="4.140625" style="4" customWidth="1"/>
    <col min="5630" max="5630" width="3.85546875" style="4" customWidth="1"/>
    <col min="5631" max="5631" width="3.28515625" style="4" customWidth="1"/>
    <col min="5632" max="5632" width="5.42578125" style="4" customWidth="1"/>
    <col min="5633" max="5633" width="80" style="4" customWidth="1"/>
    <col min="5634" max="5634" width="6.85546875" style="4" customWidth="1"/>
    <col min="5635" max="5635" width="18.7109375" style="4" customWidth="1"/>
    <col min="5636" max="5636" width="16.85546875" style="4" customWidth="1"/>
    <col min="5637" max="5640" width="0" style="4" hidden="1" customWidth="1"/>
    <col min="5641" max="5641" width="11.85546875" style="4"/>
    <col min="5642" max="5642" width="13.42578125" style="4" customWidth="1"/>
    <col min="5643" max="5643" width="13" style="4" customWidth="1"/>
    <col min="5644" max="5645" width="10.5703125" style="4" customWidth="1"/>
    <col min="5646" max="5646" width="9.42578125" style="4" customWidth="1"/>
    <col min="5647" max="5647" width="9.7109375" style="4" customWidth="1"/>
    <col min="5648" max="5648" width="8.140625" style="4" customWidth="1"/>
    <col min="5649" max="5649" width="9.140625" style="4" customWidth="1"/>
    <col min="5650" max="5884" width="11.85546875" style="4"/>
    <col min="5885" max="5885" width="4.140625" style="4" customWidth="1"/>
    <col min="5886" max="5886" width="3.85546875" style="4" customWidth="1"/>
    <col min="5887" max="5887" width="3.28515625" style="4" customWidth="1"/>
    <col min="5888" max="5888" width="5.42578125" style="4" customWidth="1"/>
    <col min="5889" max="5889" width="80" style="4" customWidth="1"/>
    <col min="5890" max="5890" width="6.85546875" style="4" customWidth="1"/>
    <col min="5891" max="5891" width="18.7109375" style="4" customWidth="1"/>
    <col min="5892" max="5892" width="16.85546875" style="4" customWidth="1"/>
    <col min="5893" max="5896" width="0" style="4" hidden="1" customWidth="1"/>
    <col min="5897" max="5897" width="11.85546875" style="4"/>
    <col min="5898" max="5898" width="13.42578125" style="4" customWidth="1"/>
    <col min="5899" max="5899" width="13" style="4" customWidth="1"/>
    <col min="5900" max="5901" width="10.5703125" style="4" customWidth="1"/>
    <col min="5902" max="5902" width="9.42578125" style="4" customWidth="1"/>
    <col min="5903" max="5903" width="9.7109375" style="4" customWidth="1"/>
    <col min="5904" max="5904" width="8.140625" style="4" customWidth="1"/>
    <col min="5905" max="5905" width="9.140625" style="4" customWidth="1"/>
    <col min="5906" max="6140" width="11.85546875" style="4"/>
    <col min="6141" max="6141" width="4.140625" style="4" customWidth="1"/>
    <col min="6142" max="6142" width="3.85546875" style="4" customWidth="1"/>
    <col min="6143" max="6143" width="3.28515625" style="4" customWidth="1"/>
    <col min="6144" max="6144" width="5.42578125" style="4" customWidth="1"/>
    <col min="6145" max="6145" width="80" style="4" customWidth="1"/>
    <col min="6146" max="6146" width="6.85546875" style="4" customWidth="1"/>
    <col min="6147" max="6147" width="18.7109375" style="4" customWidth="1"/>
    <col min="6148" max="6148" width="16.85546875" style="4" customWidth="1"/>
    <col min="6149" max="6152" width="0" style="4" hidden="1" customWidth="1"/>
    <col min="6153" max="6153" width="11.85546875" style="4"/>
    <col min="6154" max="6154" width="13.42578125" style="4" customWidth="1"/>
    <col min="6155" max="6155" width="13" style="4" customWidth="1"/>
    <col min="6156" max="6157" width="10.5703125" style="4" customWidth="1"/>
    <col min="6158" max="6158" width="9.42578125" style="4" customWidth="1"/>
    <col min="6159" max="6159" width="9.7109375" style="4" customWidth="1"/>
    <col min="6160" max="6160" width="8.140625" style="4" customWidth="1"/>
    <col min="6161" max="6161" width="9.140625" style="4" customWidth="1"/>
    <col min="6162" max="6396" width="11.85546875" style="4"/>
    <col min="6397" max="6397" width="4.140625" style="4" customWidth="1"/>
    <col min="6398" max="6398" width="3.85546875" style="4" customWidth="1"/>
    <col min="6399" max="6399" width="3.28515625" style="4" customWidth="1"/>
    <col min="6400" max="6400" width="5.42578125" style="4" customWidth="1"/>
    <col min="6401" max="6401" width="80" style="4" customWidth="1"/>
    <col min="6402" max="6402" width="6.85546875" style="4" customWidth="1"/>
    <col min="6403" max="6403" width="18.7109375" style="4" customWidth="1"/>
    <col min="6404" max="6404" width="16.85546875" style="4" customWidth="1"/>
    <col min="6405" max="6408" width="0" style="4" hidden="1" customWidth="1"/>
    <col min="6409" max="6409" width="11.85546875" style="4"/>
    <col min="6410" max="6410" width="13.42578125" style="4" customWidth="1"/>
    <col min="6411" max="6411" width="13" style="4" customWidth="1"/>
    <col min="6412" max="6413" width="10.5703125" style="4" customWidth="1"/>
    <col min="6414" max="6414" width="9.42578125" style="4" customWidth="1"/>
    <col min="6415" max="6415" width="9.7109375" style="4" customWidth="1"/>
    <col min="6416" max="6416" width="8.140625" style="4" customWidth="1"/>
    <col min="6417" max="6417" width="9.140625" style="4" customWidth="1"/>
    <col min="6418" max="6652" width="11.85546875" style="4"/>
    <col min="6653" max="6653" width="4.140625" style="4" customWidth="1"/>
    <col min="6654" max="6654" width="3.85546875" style="4" customWidth="1"/>
    <col min="6655" max="6655" width="3.28515625" style="4" customWidth="1"/>
    <col min="6656" max="6656" width="5.42578125" style="4" customWidth="1"/>
    <col min="6657" max="6657" width="80" style="4" customWidth="1"/>
    <col min="6658" max="6658" width="6.85546875" style="4" customWidth="1"/>
    <col min="6659" max="6659" width="18.7109375" style="4" customWidth="1"/>
    <col min="6660" max="6660" width="16.85546875" style="4" customWidth="1"/>
    <col min="6661" max="6664" width="0" style="4" hidden="1" customWidth="1"/>
    <col min="6665" max="6665" width="11.85546875" style="4"/>
    <col min="6666" max="6666" width="13.42578125" style="4" customWidth="1"/>
    <col min="6667" max="6667" width="13" style="4" customWidth="1"/>
    <col min="6668" max="6669" width="10.5703125" style="4" customWidth="1"/>
    <col min="6670" max="6670" width="9.42578125" style="4" customWidth="1"/>
    <col min="6671" max="6671" width="9.7109375" style="4" customWidth="1"/>
    <col min="6672" max="6672" width="8.140625" style="4" customWidth="1"/>
    <col min="6673" max="6673" width="9.140625" style="4" customWidth="1"/>
    <col min="6674" max="6908" width="11.85546875" style="4"/>
    <col min="6909" max="6909" width="4.140625" style="4" customWidth="1"/>
    <col min="6910" max="6910" width="3.85546875" style="4" customWidth="1"/>
    <col min="6911" max="6911" width="3.28515625" style="4" customWidth="1"/>
    <col min="6912" max="6912" width="5.42578125" style="4" customWidth="1"/>
    <col min="6913" max="6913" width="80" style="4" customWidth="1"/>
    <col min="6914" max="6914" width="6.85546875" style="4" customWidth="1"/>
    <col min="6915" max="6915" width="18.7109375" style="4" customWidth="1"/>
    <col min="6916" max="6916" width="16.85546875" style="4" customWidth="1"/>
    <col min="6917" max="6920" width="0" style="4" hidden="1" customWidth="1"/>
    <col min="6921" max="6921" width="11.85546875" style="4"/>
    <col min="6922" max="6922" width="13.42578125" style="4" customWidth="1"/>
    <col min="6923" max="6923" width="13" style="4" customWidth="1"/>
    <col min="6924" max="6925" width="10.5703125" style="4" customWidth="1"/>
    <col min="6926" max="6926" width="9.42578125" style="4" customWidth="1"/>
    <col min="6927" max="6927" width="9.7109375" style="4" customWidth="1"/>
    <col min="6928" max="6928" width="8.140625" style="4" customWidth="1"/>
    <col min="6929" max="6929" width="9.140625" style="4" customWidth="1"/>
    <col min="6930" max="7164" width="11.85546875" style="4"/>
    <col min="7165" max="7165" width="4.140625" style="4" customWidth="1"/>
    <col min="7166" max="7166" width="3.85546875" style="4" customWidth="1"/>
    <col min="7167" max="7167" width="3.28515625" style="4" customWidth="1"/>
    <col min="7168" max="7168" width="5.42578125" style="4" customWidth="1"/>
    <col min="7169" max="7169" width="80" style="4" customWidth="1"/>
    <col min="7170" max="7170" width="6.85546875" style="4" customWidth="1"/>
    <col min="7171" max="7171" width="18.7109375" style="4" customWidth="1"/>
    <col min="7172" max="7172" width="16.85546875" style="4" customWidth="1"/>
    <col min="7173" max="7176" width="0" style="4" hidden="1" customWidth="1"/>
    <col min="7177" max="7177" width="11.85546875" style="4"/>
    <col min="7178" max="7178" width="13.42578125" style="4" customWidth="1"/>
    <col min="7179" max="7179" width="13" style="4" customWidth="1"/>
    <col min="7180" max="7181" width="10.5703125" style="4" customWidth="1"/>
    <col min="7182" max="7182" width="9.42578125" style="4" customWidth="1"/>
    <col min="7183" max="7183" width="9.7109375" style="4" customWidth="1"/>
    <col min="7184" max="7184" width="8.140625" style="4" customWidth="1"/>
    <col min="7185" max="7185" width="9.140625" style="4" customWidth="1"/>
    <col min="7186" max="7420" width="11.85546875" style="4"/>
    <col min="7421" max="7421" width="4.140625" style="4" customWidth="1"/>
    <col min="7422" max="7422" width="3.85546875" style="4" customWidth="1"/>
    <col min="7423" max="7423" width="3.28515625" style="4" customWidth="1"/>
    <col min="7424" max="7424" width="5.42578125" style="4" customWidth="1"/>
    <col min="7425" max="7425" width="80" style="4" customWidth="1"/>
    <col min="7426" max="7426" width="6.85546875" style="4" customWidth="1"/>
    <col min="7427" max="7427" width="18.7109375" style="4" customWidth="1"/>
    <col min="7428" max="7428" width="16.85546875" style="4" customWidth="1"/>
    <col min="7429" max="7432" width="0" style="4" hidden="1" customWidth="1"/>
    <col min="7433" max="7433" width="11.85546875" style="4"/>
    <col min="7434" max="7434" width="13.42578125" style="4" customWidth="1"/>
    <col min="7435" max="7435" width="13" style="4" customWidth="1"/>
    <col min="7436" max="7437" width="10.5703125" style="4" customWidth="1"/>
    <col min="7438" max="7438" width="9.42578125" style="4" customWidth="1"/>
    <col min="7439" max="7439" width="9.7109375" style="4" customWidth="1"/>
    <col min="7440" max="7440" width="8.140625" style="4" customWidth="1"/>
    <col min="7441" max="7441" width="9.140625" style="4" customWidth="1"/>
    <col min="7442" max="7676" width="11.85546875" style="4"/>
    <col min="7677" max="7677" width="4.140625" style="4" customWidth="1"/>
    <col min="7678" max="7678" width="3.85546875" style="4" customWidth="1"/>
    <col min="7679" max="7679" width="3.28515625" style="4" customWidth="1"/>
    <col min="7680" max="7680" width="5.42578125" style="4" customWidth="1"/>
    <col min="7681" max="7681" width="80" style="4" customWidth="1"/>
    <col min="7682" max="7682" width="6.85546875" style="4" customWidth="1"/>
    <col min="7683" max="7683" width="18.7109375" style="4" customWidth="1"/>
    <col min="7684" max="7684" width="16.85546875" style="4" customWidth="1"/>
    <col min="7685" max="7688" width="0" style="4" hidden="1" customWidth="1"/>
    <col min="7689" max="7689" width="11.85546875" style="4"/>
    <col min="7690" max="7690" width="13.42578125" style="4" customWidth="1"/>
    <col min="7691" max="7691" width="13" style="4" customWidth="1"/>
    <col min="7692" max="7693" width="10.5703125" style="4" customWidth="1"/>
    <col min="7694" max="7694" width="9.42578125" style="4" customWidth="1"/>
    <col min="7695" max="7695" width="9.7109375" style="4" customWidth="1"/>
    <col min="7696" max="7696" width="8.140625" style="4" customWidth="1"/>
    <col min="7697" max="7697" width="9.140625" style="4" customWidth="1"/>
    <col min="7698" max="7932" width="11.85546875" style="4"/>
    <col min="7933" max="7933" width="4.140625" style="4" customWidth="1"/>
    <col min="7934" max="7934" width="3.85546875" style="4" customWidth="1"/>
    <col min="7935" max="7935" width="3.28515625" style="4" customWidth="1"/>
    <col min="7936" max="7936" width="5.42578125" style="4" customWidth="1"/>
    <col min="7937" max="7937" width="80" style="4" customWidth="1"/>
    <col min="7938" max="7938" width="6.85546875" style="4" customWidth="1"/>
    <col min="7939" max="7939" width="18.7109375" style="4" customWidth="1"/>
    <col min="7940" max="7940" width="16.85546875" style="4" customWidth="1"/>
    <col min="7941" max="7944" width="0" style="4" hidden="1" customWidth="1"/>
    <col min="7945" max="7945" width="11.85546875" style="4"/>
    <col min="7946" max="7946" width="13.42578125" style="4" customWidth="1"/>
    <col min="7947" max="7947" width="13" style="4" customWidth="1"/>
    <col min="7948" max="7949" width="10.5703125" style="4" customWidth="1"/>
    <col min="7950" max="7950" width="9.42578125" style="4" customWidth="1"/>
    <col min="7951" max="7951" width="9.7109375" style="4" customWidth="1"/>
    <col min="7952" max="7952" width="8.140625" style="4" customWidth="1"/>
    <col min="7953" max="7953" width="9.140625" style="4" customWidth="1"/>
    <col min="7954" max="8188" width="11.85546875" style="4"/>
    <col min="8189" max="8189" width="4.140625" style="4" customWidth="1"/>
    <col min="8190" max="8190" width="3.85546875" style="4" customWidth="1"/>
    <col min="8191" max="8191" width="3.28515625" style="4" customWidth="1"/>
    <col min="8192" max="8192" width="5.42578125" style="4" customWidth="1"/>
    <col min="8193" max="8193" width="80" style="4" customWidth="1"/>
    <col min="8194" max="8194" width="6.85546875" style="4" customWidth="1"/>
    <col min="8195" max="8195" width="18.7109375" style="4" customWidth="1"/>
    <col min="8196" max="8196" width="16.85546875" style="4" customWidth="1"/>
    <col min="8197" max="8200" width="0" style="4" hidden="1" customWidth="1"/>
    <col min="8201" max="8201" width="11.85546875" style="4"/>
    <col min="8202" max="8202" width="13.42578125" style="4" customWidth="1"/>
    <col min="8203" max="8203" width="13" style="4" customWidth="1"/>
    <col min="8204" max="8205" width="10.5703125" style="4" customWidth="1"/>
    <col min="8206" max="8206" width="9.42578125" style="4" customWidth="1"/>
    <col min="8207" max="8207" width="9.7109375" style="4" customWidth="1"/>
    <col min="8208" max="8208" width="8.140625" style="4" customWidth="1"/>
    <col min="8209" max="8209" width="9.140625" style="4" customWidth="1"/>
    <col min="8210" max="8444" width="11.85546875" style="4"/>
    <col min="8445" max="8445" width="4.140625" style="4" customWidth="1"/>
    <col min="8446" max="8446" width="3.85546875" style="4" customWidth="1"/>
    <col min="8447" max="8447" width="3.28515625" style="4" customWidth="1"/>
    <col min="8448" max="8448" width="5.42578125" style="4" customWidth="1"/>
    <col min="8449" max="8449" width="80" style="4" customWidth="1"/>
    <col min="8450" max="8450" width="6.85546875" style="4" customWidth="1"/>
    <col min="8451" max="8451" width="18.7109375" style="4" customWidth="1"/>
    <col min="8452" max="8452" width="16.85546875" style="4" customWidth="1"/>
    <col min="8453" max="8456" width="0" style="4" hidden="1" customWidth="1"/>
    <col min="8457" max="8457" width="11.85546875" style="4"/>
    <col min="8458" max="8458" width="13.42578125" style="4" customWidth="1"/>
    <col min="8459" max="8459" width="13" style="4" customWidth="1"/>
    <col min="8460" max="8461" width="10.5703125" style="4" customWidth="1"/>
    <col min="8462" max="8462" width="9.42578125" style="4" customWidth="1"/>
    <col min="8463" max="8463" width="9.7109375" style="4" customWidth="1"/>
    <col min="8464" max="8464" width="8.140625" style="4" customWidth="1"/>
    <col min="8465" max="8465" width="9.140625" style="4" customWidth="1"/>
    <col min="8466" max="8700" width="11.85546875" style="4"/>
    <col min="8701" max="8701" width="4.140625" style="4" customWidth="1"/>
    <col min="8702" max="8702" width="3.85546875" style="4" customWidth="1"/>
    <col min="8703" max="8703" width="3.28515625" style="4" customWidth="1"/>
    <col min="8704" max="8704" width="5.42578125" style="4" customWidth="1"/>
    <col min="8705" max="8705" width="80" style="4" customWidth="1"/>
    <col min="8706" max="8706" width="6.85546875" style="4" customWidth="1"/>
    <col min="8707" max="8707" width="18.7109375" style="4" customWidth="1"/>
    <col min="8708" max="8708" width="16.85546875" style="4" customWidth="1"/>
    <col min="8709" max="8712" width="0" style="4" hidden="1" customWidth="1"/>
    <col min="8713" max="8713" width="11.85546875" style="4"/>
    <col min="8714" max="8714" width="13.42578125" style="4" customWidth="1"/>
    <col min="8715" max="8715" width="13" style="4" customWidth="1"/>
    <col min="8716" max="8717" width="10.5703125" style="4" customWidth="1"/>
    <col min="8718" max="8718" width="9.42578125" style="4" customWidth="1"/>
    <col min="8719" max="8719" width="9.7109375" style="4" customWidth="1"/>
    <col min="8720" max="8720" width="8.140625" style="4" customWidth="1"/>
    <col min="8721" max="8721" width="9.140625" style="4" customWidth="1"/>
    <col min="8722" max="8956" width="11.85546875" style="4"/>
    <col min="8957" max="8957" width="4.140625" style="4" customWidth="1"/>
    <col min="8958" max="8958" width="3.85546875" style="4" customWidth="1"/>
    <col min="8959" max="8959" width="3.28515625" style="4" customWidth="1"/>
    <col min="8960" max="8960" width="5.42578125" style="4" customWidth="1"/>
    <col min="8961" max="8961" width="80" style="4" customWidth="1"/>
    <col min="8962" max="8962" width="6.85546875" style="4" customWidth="1"/>
    <col min="8963" max="8963" width="18.7109375" style="4" customWidth="1"/>
    <col min="8964" max="8964" width="16.85546875" style="4" customWidth="1"/>
    <col min="8965" max="8968" width="0" style="4" hidden="1" customWidth="1"/>
    <col min="8969" max="8969" width="11.85546875" style="4"/>
    <col min="8970" max="8970" width="13.42578125" style="4" customWidth="1"/>
    <col min="8971" max="8971" width="13" style="4" customWidth="1"/>
    <col min="8972" max="8973" width="10.5703125" style="4" customWidth="1"/>
    <col min="8974" max="8974" width="9.42578125" style="4" customWidth="1"/>
    <col min="8975" max="8975" width="9.7109375" style="4" customWidth="1"/>
    <col min="8976" max="8976" width="8.140625" style="4" customWidth="1"/>
    <col min="8977" max="8977" width="9.140625" style="4" customWidth="1"/>
    <col min="8978" max="9212" width="11.85546875" style="4"/>
    <col min="9213" max="9213" width="4.140625" style="4" customWidth="1"/>
    <col min="9214" max="9214" width="3.85546875" style="4" customWidth="1"/>
    <col min="9215" max="9215" width="3.28515625" style="4" customWidth="1"/>
    <col min="9216" max="9216" width="5.42578125" style="4" customWidth="1"/>
    <col min="9217" max="9217" width="80" style="4" customWidth="1"/>
    <col min="9218" max="9218" width="6.85546875" style="4" customWidth="1"/>
    <col min="9219" max="9219" width="18.7109375" style="4" customWidth="1"/>
    <col min="9220" max="9220" width="16.85546875" style="4" customWidth="1"/>
    <col min="9221" max="9224" width="0" style="4" hidden="1" customWidth="1"/>
    <col min="9225" max="9225" width="11.85546875" style="4"/>
    <col min="9226" max="9226" width="13.42578125" style="4" customWidth="1"/>
    <col min="9227" max="9227" width="13" style="4" customWidth="1"/>
    <col min="9228" max="9229" width="10.5703125" style="4" customWidth="1"/>
    <col min="9230" max="9230" width="9.42578125" style="4" customWidth="1"/>
    <col min="9231" max="9231" width="9.7109375" style="4" customWidth="1"/>
    <col min="9232" max="9232" width="8.140625" style="4" customWidth="1"/>
    <col min="9233" max="9233" width="9.140625" style="4" customWidth="1"/>
    <col min="9234" max="9468" width="11.85546875" style="4"/>
    <col min="9469" max="9469" width="4.140625" style="4" customWidth="1"/>
    <col min="9470" max="9470" width="3.85546875" style="4" customWidth="1"/>
    <col min="9471" max="9471" width="3.28515625" style="4" customWidth="1"/>
    <col min="9472" max="9472" width="5.42578125" style="4" customWidth="1"/>
    <col min="9473" max="9473" width="80" style="4" customWidth="1"/>
    <col min="9474" max="9474" width="6.85546875" style="4" customWidth="1"/>
    <col min="9475" max="9475" width="18.7109375" style="4" customWidth="1"/>
    <col min="9476" max="9476" width="16.85546875" style="4" customWidth="1"/>
    <col min="9477" max="9480" width="0" style="4" hidden="1" customWidth="1"/>
    <col min="9481" max="9481" width="11.85546875" style="4"/>
    <col min="9482" max="9482" width="13.42578125" style="4" customWidth="1"/>
    <col min="9483" max="9483" width="13" style="4" customWidth="1"/>
    <col min="9484" max="9485" width="10.5703125" style="4" customWidth="1"/>
    <col min="9486" max="9486" width="9.42578125" style="4" customWidth="1"/>
    <col min="9487" max="9487" width="9.7109375" style="4" customWidth="1"/>
    <col min="9488" max="9488" width="8.140625" style="4" customWidth="1"/>
    <col min="9489" max="9489" width="9.140625" style="4" customWidth="1"/>
    <col min="9490" max="9724" width="11.85546875" style="4"/>
    <col min="9725" max="9725" width="4.140625" style="4" customWidth="1"/>
    <col min="9726" max="9726" width="3.85546875" style="4" customWidth="1"/>
    <col min="9727" max="9727" width="3.28515625" style="4" customWidth="1"/>
    <col min="9728" max="9728" width="5.42578125" style="4" customWidth="1"/>
    <col min="9729" max="9729" width="80" style="4" customWidth="1"/>
    <col min="9730" max="9730" width="6.85546875" style="4" customWidth="1"/>
    <col min="9731" max="9731" width="18.7109375" style="4" customWidth="1"/>
    <col min="9732" max="9732" width="16.85546875" style="4" customWidth="1"/>
    <col min="9733" max="9736" width="0" style="4" hidden="1" customWidth="1"/>
    <col min="9737" max="9737" width="11.85546875" style="4"/>
    <col min="9738" max="9738" width="13.42578125" style="4" customWidth="1"/>
    <col min="9739" max="9739" width="13" style="4" customWidth="1"/>
    <col min="9740" max="9741" width="10.5703125" style="4" customWidth="1"/>
    <col min="9742" max="9742" width="9.42578125" style="4" customWidth="1"/>
    <col min="9743" max="9743" width="9.7109375" style="4" customWidth="1"/>
    <col min="9744" max="9744" width="8.140625" style="4" customWidth="1"/>
    <col min="9745" max="9745" width="9.140625" style="4" customWidth="1"/>
    <col min="9746" max="9980" width="11.85546875" style="4"/>
    <col min="9981" max="9981" width="4.140625" style="4" customWidth="1"/>
    <col min="9982" max="9982" width="3.85546875" style="4" customWidth="1"/>
    <col min="9983" max="9983" width="3.28515625" style="4" customWidth="1"/>
    <col min="9984" max="9984" width="5.42578125" style="4" customWidth="1"/>
    <col min="9985" max="9985" width="80" style="4" customWidth="1"/>
    <col min="9986" max="9986" width="6.85546875" style="4" customWidth="1"/>
    <col min="9987" max="9987" width="18.7109375" style="4" customWidth="1"/>
    <col min="9988" max="9988" width="16.85546875" style="4" customWidth="1"/>
    <col min="9989" max="9992" width="0" style="4" hidden="1" customWidth="1"/>
    <col min="9993" max="9993" width="11.85546875" style="4"/>
    <col min="9994" max="9994" width="13.42578125" style="4" customWidth="1"/>
    <col min="9995" max="9995" width="13" style="4" customWidth="1"/>
    <col min="9996" max="9997" width="10.5703125" style="4" customWidth="1"/>
    <col min="9998" max="9998" width="9.42578125" style="4" customWidth="1"/>
    <col min="9999" max="9999" width="9.7109375" style="4" customWidth="1"/>
    <col min="10000" max="10000" width="8.140625" style="4" customWidth="1"/>
    <col min="10001" max="10001" width="9.140625" style="4" customWidth="1"/>
    <col min="10002" max="10236" width="11.85546875" style="4"/>
    <col min="10237" max="10237" width="4.140625" style="4" customWidth="1"/>
    <col min="10238" max="10238" width="3.85546875" style="4" customWidth="1"/>
    <col min="10239" max="10239" width="3.28515625" style="4" customWidth="1"/>
    <col min="10240" max="10240" width="5.42578125" style="4" customWidth="1"/>
    <col min="10241" max="10241" width="80" style="4" customWidth="1"/>
    <col min="10242" max="10242" width="6.85546875" style="4" customWidth="1"/>
    <col min="10243" max="10243" width="18.7109375" style="4" customWidth="1"/>
    <col min="10244" max="10244" width="16.85546875" style="4" customWidth="1"/>
    <col min="10245" max="10248" width="0" style="4" hidden="1" customWidth="1"/>
    <col min="10249" max="10249" width="11.85546875" style="4"/>
    <col min="10250" max="10250" width="13.42578125" style="4" customWidth="1"/>
    <col min="10251" max="10251" width="13" style="4" customWidth="1"/>
    <col min="10252" max="10253" width="10.5703125" style="4" customWidth="1"/>
    <col min="10254" max="10254" width="9.42578125" style="4" customWidth="1"/>
    <col min="10255" max="10255" width="9.7109375" style="4" customWidth="1"/>
    <col min="10256" max="10256" width="8.140625" style="4" customWidth="1"/>
    <col min="10257" max="10257" width="9.140625" style="4" customWidth="1"/>
    <col min="10258" max="10492" width="11.85546875" style="4"/>
    <col min="10493" max="10493" width="4.140625" style="4" customWidth="1"/>
    <col min="10494" max="10494" width="3.85546875" style="4" customWidth="1"/>
    <col min="10495" max="10495" width="3.28515625" style="4" customWidth="1"/>
    <col min="10496" max="10496" width="5.42578125" style="4" customWidth="1"/>
    <col min="10497" max="10497" width="80" style="4" customWidth="1"/>
    <col min="10498" max="10498" width="6.85546875" style="4" customWidth="1"/>
    <col min="10499" max="10499" width="18.7109375" style="4" customWidth="1"/>
    <col min="10500" max="10500" width="16.85546875" style="4" customWidth="1"/>
    <col min="10501" max="10504" width="0" style="4" hidden="1" customWidth="1"/>
    <col min="10505" max="10505" width="11.85546875" style="4"/>
    <col min="10506" max="10506" width="13.42578125" style="4" customWidth="1"/>
    <col min="10507" max="10507" width="13" style="4" customWidth="1"/>
    <col min="10508" max="10509" width="10.5703125" style="4" customWidth="1"/>
    <col min="10510" max="10510" width="9.42578125" style="4" customWidth="1"/>
    <col min="10511" max="10511" width="9.7109375" style="4" customWidth="1"/>
    <col min="10512" max="10512" width="8.140625" style="4" customWidth="1"/>
    <col min="10513" max="10513" width="9.140625" style="4" customWidth="1"/>
    <col min="10514" max="10748" width="11.85546875" style="4"/>
    <col min="10749" max="10749" width="4.140625" style="4" customWidth="1"/>
    <col min="10750" max="10750" width="3.85546875" style="4" customWidth="1"/>
    <col min="10751" max="10751" width="3.28515625" style="4" customWidth="1"/>
    <col min="10752" max="10752" width="5.42578125" style="4" customWidth="1"/>
    <col min="10753" max="10753" width="80" style="4" customWidth="1"/>
    <col min="10754" max="10754" width="6.85546875" style="4" customWidth="1"/>
    <col min="10755" max="10755" width="18.7109375" style="4" customWidth="1"/>
    <col min="10756" max="10756" width="16.85546875" style="4" customWidth="1"/>
    <col min="10757" max="10760" width="0" style="4" hidden="1" customWidth="1"/>
    <col min="10761" max="10761" width="11.85546875" style="4"/>
    <col min="10762" max="10762" width="13.42578125" style="4" customWidth="1"/>
    <col min="10763" max="10763" width="13" style="4" customWidth="1"/>
    <col min="10764" max="10765" width="10.5703125" style="4" customWidth="1"/>
    <col min="10766" max="10766" width="9.42578125" style="4" customWidth="1"/>
    <col min="10767" max="10767" width="9.7109375" style="4" customWidth="1"/>
    <col min="10768" max="10768" width="8.140625" style="4" customWidth="1"/>
    <col min="10769" max="10769" width="9.140625" style="4" customWidth="1"/>
    <col min="10770" max="11004" width="11.85546875" style="4"/>
    <col min="11005" max="11005" width="4.140625" style="4" customWidth="1"/>
    <col min="11006" max="11006" width="3.85546875" style="4" customWidth="1"/>
    <col min="11007" max="11007" width="3.28515625" style="4" customWidth="1"/>
    <col min="11008" max="11008" width="5.42578125" style="4" customWidth="1"/>
    <col min="11009" max="11009" width="80" style="4" customWidth="1"/>
    <col min="11010" max="11010" width="6.85546875" style="4" customWidth="1"/>
    <col min="11011" max="11011" width="18.7109375" style="4" customWidth="1"/>
    <col min="11012" max="11012" width="16.85546875" style="4" customWidth="1"/>
    <col min="11013" max="11016" width="0" style="4" hidden="1" customWidth="1"/>
    <col min="11017" max="11017" width="11.85546875" style="4"/>
    <col min="11018" max="11018" width="13.42578125" style="4" customWidth="1"/>
    <col min="11019" max="11019" width="13" style="4" customWidth="1"/>
    <col min="11020" max="11021" width="10.5703125" style="4" customWidth="1"/>
    <col min="11022" max="11022" width="9.42578125" style="4" customWidth="1"/>
    <col min="11023" max="11023" width="9.7109375" style="4" customWidth="1"/>
    <col min="11024" max="11024" width="8.140625" style="4" customWidth="1"/>
    <col min="11025" max="11025" width="9.140625" style="4" customWidth="1"/>
    <col min="11026" max="11260" width="11.85546875" style="4"/>
    <col min="11261" max="11261" width="4.140625" style="4" customWidth="1"/>
    <col min="11262" max="11262" width="3.85546875" style="4" customWidth="1"/>
    <col min="11263" max="11263" width="3.28515625" style="4" customWidth="1"/>
    <col min="11264" max="11264" width="5.42578125" style="4" customWidth="1"/>
    <col min="11265" max="11265" width="80" style="4" customWidth="1"/>
    <col min="11266" max="11266" width="6.85546875" style="4" customWidth="1"/>
    <col min="11267" max="11267" width="18.7109375" style="4" customWidth="1"/>
    <col min="11268" max="11268" width="16.85546875" style="4" customWidth="1"/>
    <col min="11269" max="11272" width="0" style="4" hidden="1" customWidth="1"/>
    <col min="11273" max="11273" width="11.85546875" style="4"/>
    <col min="11274" max="11274" width="13.42578125" style="4" customWidth="1"/>
    <col min="11275" max="11275" width="13" style="4" customWidth="1"/>
    <col min="11276" max="11277" width="10.5703125" style="4" customWidth="1"/>
    <col min="11278" max="11278" width="9.42578125" style="4" customWidth="1"/>
    <col min="11279" max="11279" width="9.7109375" style="4" customWidth="1"/>
    <col min="11280" max="11280" width="8.140625" style="4" customWidth="1"/>
    <col min="11281" max="11281" width="9.140625" style="4" customWidth="1"/>
    <col min="11282" max="11516" width="11.85546875" style="4"/>
    <col min="11517" max="11517" width="4.140625" style="4" customWidth="1"/>
    <col min="11518" max="11518" width="3.85546875" style="4" customWidth="1"/>
    <col min="11519" max="11519" width="3.28515625" style="4" customWidth="1"/>
    <col min="11520" max="11520" width="5.42578125" style="4" customWidth="1"/>
    <col min="11521" max="11521" width="80" style="4" customWidth="1"/>
    <col min="11522" max="11522" width="6.85546875" style="4" customWidth="1"/>
    <col min="11523" max="11523" width="18.7109375" style="4" customWidth="1"/>
    <col min="11524" max="11524" width="16.85546875" style="4" customWidth="1"/>
    <col min="11525" max="11528" width="0" style="4" hidden="1" customWidth="1"/>
    <col min="11529" max="11529" width="11.85546875" style="4"/>
    <col min="11530" max="11530" width="13.42578125" style="4" customWidth="1"/>
    <col min="11531" max="11531" width="13" style="4" customWidth="1"/>
    <col min="11532" max="11533" width="10.5703125" style="4" customWidth="1"/>
    <col min="11534" max="11534" width="9.42578125" style="4" customWidth="1"/>
    <col min="11535" max="11535" width="9.7109375" style="4" customWidth="1"/>
    <col min="11536" max="11536" width="8.140625" style="4" customWidth="1"/>
    <col min="11537" max="11537" width="9.140625" style="4" customWidth="1"/>
    <col min="11538" max="11772" width="11.85546875" style="4"/>
    <col min="11773" max="11773" width="4.140625" style="4" customWidth="1"/>
    <col min="11774" max="11774" width="3.85546875" style="4" customWidth="1"/>
    <col min="11775" max="11775" width="3.28515625" style="4" customWidth="1"/>
    <col min="11776" max="11776" width="5.42578125" style="4" customWidth="1"/>
    <col min="11777" max="11777" width="80" style="4" customWidth="1"/>
    <col min="11778" max="11778" width="6.85546875" style="4" customWidth="1"/>
    <col min="11779" max="11779" width="18.7109375" style="4" customWidth="1"/>
    <col min="11780" max="11780" width="16.85546875" style="4" customWidth="1"/>
    <col min="11781" max="11784" width="0" style="4" hidden="1" customWidth="1"/>
    <col min="11785" max="11785" width="11.85546875" style="4"/>
    <col min="11786" max="11786" width="13.42578125" style="4" customWidth="1"/>
    <col min="11787" max="11787" width="13" style="4" customWidth="1"/>
    <col min="11788" max="11789" width="10.5703125" style="4" customWidth="1"/>
    <col min="11790" max="11790" width="9.42578125" style="4" customWidth="1"/>
    <col min="11791" max="11791" width="9.7109375" style="4" customWidth="1"/>
    <col min="11792" max="11792" width="8.140625" style="4" customWidth="1"/>
    <col min="11793" max="11793" width="9.140625" style="4" customWidth="1"/>
    <col min="11794" max="12028" width="11.85546875" style="4"/>
    <col min="12029" max="12029" width="4.140625" style="4" customWidth="1"/>
    <col min="12030" max="12030" width="3.85546875" style="4" customWidth="1"/>
    <col min="12031" max="12031" width="3.28515625" style="4" customWidth="1"/>
    <col min="12032" max="12032" width="5.42578125" style="4" customWidth="1"/>
    <col min="12033" max="12033" width="80" style="4" customWidth="1"/>
    <col min="12034" max="12034" width="6.85546875" style="4" customWidth="1"/>
    <col min="12035" max="12035" width="18.7109375" style="4" customWidth="1"/>
    <col min="12036" max="12036" width="16.85546875" style="4" customWidth="1"/>
    <col min="12037" max="12040" width="0" style="4" hidden="1" customWidth="1"/>
    <col min="12041" max="12041" width="11.85546875" style="4"/>
    <col min="12042" max="12042" width="13.42578125" style="4" customWidth="1"/>
    <col min="12043" max="12043" width="13" style="4" customWidth="1"/>
    <col min="12044" max="12045" width="10.5703125" style="4" customWidth="1"/>
    <col min="12046" max="12046" width="9.42578125" style="4" customWidth="1"/>
    <col min="12047" max="12047" width="9.7109375" style="4" customWidth="1"/>
    <col min="12048" max="12048" width="8.140625" style="4" customWidth="1"/>
    <col min="12049" max="12049" width="9.140625" style="4" customWidth="1"/>
    <col min="12050" max="12284" width="11.85546875" style="4"/>
    <col min="12285" max="12285" width="4.140625" style="4" customWidth="1"/>
    <col min="12286" max="12286" width="3.85546875" style="4" customWidth="1"/>
    <col min="12287" max="12287" width="3.28515625" style="4" customWidth="1"/>
    <col min="12288" max="12288" width="5.42578125" style="4" customWidth="1"/>
    <col min="12289" max="12289" width="80" style="4" customWidth="1"/>
    <col min="12290" max="12290" width="6.85546875" style="4" customWidth="1"/>
    <col min="12291" max="12291" width="18.7109375" style="4" customWidth="1"/>
    <col min="12292" max="12292" width="16.85546875" style="4" customWidth="1"/>
    <col min="12293" max="12296" width="0" style="4" hidden="1" customWidth="1"/>
    <col min="12297" max="12297" width="11.85546875" style="4"/>
    <col min="12298" max="12298" width="13.42578125" style="4" customWidth="1"/>
    <col min="12299" max="12299" width="13" style="4" customWidth="1"/>
    <col min="12300" max="12301" width="10.5703125" style="4" customWidth="1"/>
    <col min="12302" max="12302" width="9.42578125" style="4" customWidth="1"/>
    <col min="12303" max="12303" width="9.7109375" style="4" customWidth="1"/>
    <col min="12304" max="12304" width="8.140625" style="4" customWidth="1"/>
    <col min="12305" max="12305" width="9.140625" style="4" customWidth="1"/>
    <col min="12306" max="12540" width="11.85546875" style="4"/>
    <col min="12541" max="12541" width="4.140625" style="4" customWidth="1"/>
    <col min="12542" max="12542" width="3.85546875" style="4" customWidth="1"/>
    <col min="12543" max="12543" width="3.28515625" style="4" customWidth="1"/>
    <col min="12544" max="12544" width="5.42578125" style="4" customWidth="1"/>
    <col min="12545" max="12545" width="80" style="4" customWidth="1"/>
    <col min="12546" max="12546" width="6.85546875" style="4" customWidth="1"/>
    <col min="12547" max="12547" width="18.7109375" style="4" customWidth="1"/>
    <col min="12548" max="12548" width="16.85546875" style="4" customWidth="1"/>
    <col min="12549" max="12552" width="0" style="4" hidden="1" customWidth="1"/>
    <col min="12553" max="12553" width="11.85546875" style="4"/>
    <col min="12554" max="12554" width="13.42578125" style="4" customWidth="1"/>
    <col min="12555" max="12555" width="13" style="4" customWidth="1"/>
    <col min="12556" max="12557" width="10.5703125" style="4" customWidth="1"/>
    <col min="12558" max="12558" width="9.42578125" style="4" customWidth="1"/>
    <col min="12559" max="12559" width="9.7109375" style="4" customWidth="1"/>
    <col min="12560" max="12560" width="8.140625" style="4" customWidth="1"/>
    <col min="12561" max="12561" width="9.140625" style="4" customWidth="1"/>
    <col min="12562" max="12796" width="11.85546875" style="4"/>
    <col min="12797" max="12797" width="4.140625" style="4" customWidth="1"/>
    <col min="12798" max="12798" width="3.85546875" style="4" customWidth="1"/>
    <col min="12799" max="12799" width="3.28515625" style="4" customWidth="1"/>
    <col min="12800" max="12800" width="5.42578125" style="4" customWidth="1"/>
    <col min="12801" max="12801" width="80" style="4" customWidth="1"/>
    <col min="12802" max="12802" width="6.85546875" style="4" customWidth="1"/>
    <col min="12803" max="12803" width="18.7109375" style="4" customWidth="1"/>
    <col min="12804" max="12804" width="16.85546875" style="4" customWidth="1"/>
    <col min="12805" max="12808" width="0" style="4" hidden="1" customWidth="1"/>
    <col min="12809" max="12809" width="11.85546875" style="4"/>
    <col min="12810" max="12810" width="13.42578125" style="4" customWidth="1"/>
    <col min="12811" max="12811" width="13" style="4" customWidth="1"/>
    <col min="12812" max="12813" width="10.5703125" style="4" customWidth="1"/>
    <col min="12814" max="12814" width="9.42578125" style="4" customWidth="1"/>
    <col min="12815" max="12815" width="9.7109375" style="4" customWidth="1"/>
    <col min="12816" max="12816" width="8.140625" style="4" customWidth="1"/>
    <col min="12817" max="12817" width="9.140625" style="4" customWidth="1"/>
    <col min="12818" max="13052" width="11.85546875" style="4"/>
    <col min="13053" max="13053" width="4.140625" style="4" customWidth="1"/>
    <col min="13054" max="13054" width="3.85546875" style="4" customWidth="1"/>
    <col min="13055" max="13055" width="3.28515625" style="4" customWidth="1"/>
    <col min="13056" max="13056" width="5.42578125" style="4" customWidth="1"/>
    <col min="13057" max="13057" width="80" style="4" customWidth="1"/>
    <col min="13058" max="13058" width="6.85546875" style="4" customWidth="1"/>
    <col min="13059" max="13059" width="18.7109375" style="4" customWidth="1"/>
    <col min="13060" max="13060" width="16.85546875" style="4" customWidth="1"/>
    <col min="13061" max="13064" width="0" style="4" hidden="1" customWidth="1"/>
    <col min="13065" max="13065" width="11.85546875" style="4"/>
    <col min="13066" max="13066" width="13.42578125" style="4" customWidth="1"/>
    <col min="13067" max="13067" width="13" style="4" customWidth="1"/>
    <col min="13068" max="13069" width="10.5703125" style="4" customWidth="1"/>
    <col min="13070" max="13070" width="9.42578125" style="4" customWidth="1"/>
    <col min="13071" max="13071" width="9.7109375" style="4" customWidth="1"/>
    <col min="13072" max="13072" width="8.140625" style="4" customWidth="1"/>
    <col min="13073" max="13073" width="9.140625" style="4" customWidth="1"/>
    <col min="13074" max="13308" width="11.85546875" style="4"/>
    <col min="13309" max="13309" width="4.140625" style="4" customWidth="1"/>
    <col min="13310" max="13310" width="3.85546875" style="4" customWidth="1"/>
    <col min="13311" max="13311" width="3.28515625" style="4" customWidth="1"/>
    <col min="13312" max="13312" width="5.42578125" style="4" customWidth="1"/>
    <col min="13313" max="13313" width="80" style="4" customWidth="1"/>
    <col min="13314" max="13314" width="6.85546875" style="4" customWidth="1"/>
    <col min="13315" max="13315" width="18.7109375" style="4" customWidth="1"/>
    <col min="13316" max="13316" width="16.85546875" style="4" customWidth="1"/>
    <col min="13317" max="13320" width="0" style="4" hidden="1" customWidth="1"/>
    <col min="13321" max="13321" width="11.85546875" style="4"/>
    <col min="13322" max="13322" width="13.42578125" style="4" customWidth="1"/>
    <col min="13323" max="13323" width="13" style="4" customWidth="1"/>
    <col min="13324" max="13325" width="10.5703125" style="4" customWidth="1"/>
    <col min="13326" max="13326" width="9.42578125" style="4" customWidth="1"/>
    <col min="13327" max="13327" width="9.7109375" style="4" customWidth="1"/>
    <col min="13328" max="13328" width="8.140625" style="4" customWidth="1"/>
    <col min="13329" max="13329" width="9.140625" style="4" customWidth="1"/>
    <col min="13330" max="13564" width="11.85546875" style="4"/>
    <col min="13565" max="13565" width="4.140625" style="4" customWidth="1"/>
    <col min="13566" max="13566" width="3.85546875" style="4" customWidth="1"/>
    <col min="13567" max="13567" width="3.28515625" style="4" customWidth="1"/>
    <col min="13568" max="13568" width="5.42578125" style="4" customWidth="1"/>
    <col min="13569" max="13569" width="80" style="4" customWidth="1"/>
    <col min="13570" max="13570" width="6.85546875" style="4" customWidth="1"/>
    <col min="13571" max="13571" width="18.7109375" style="4" customWidth="1"/>
    <col min="13572" max="13572" width="16.85546875" style="4" customWidth="1"/>
    <col min="13573" max="13576" width="0" style="4" hidden="1" customWidth="1"/>
    <col min="13577" max="13577" width="11.85546875" style="4"/>
    <col min="13578" max="13578" width="13.42578125" style="4" customWidth="1"/>
    <col min="13579" max="13579" width="13" style="4" customWidth="1"/>
    <col min="13580" max="13581" width="10.5703125" style="4" customWidth="1"/>
    <col min="13582" max="13582" width="9.42578125" style="4" customWidth="1"/>
    <col min="13583" max="13583" width="9.7109375" style="4" customWidth="1"/>
    <col min="13584" max="13584" width="8.140625" style="4" customWidth="1"/>
    <col min="13585" max="13585" width="9.140625" style="4" customWidth="1"/>
    <col min="13586" max="13820" width="11.85546875" style="4"/>
    <col min="13821" max="13821" width="4.140625" style="4" customWidth="1"/>
    <col min="13822" max="13822" width="3.85546875" style="4" customWidth="1"/>
    <col min="13823" max="13823" width="3.28515625" style="4" customWidth="1"/>
    <col min="13824" max="13824" width="5.42578125" style="4" customWidth="1"/>
    <col min="13825" max="13825" width="80" style="4" customWidth="1"/>
    <col min="13826" max="13826" width="6.85546875" style="4" customWidth="1"/>
    <col min="13827" max="13827" width="18.7109375" style="4" customWidth="1"/>
    <col min="13828" max="13828" width="16.85546875" style="4" customWidth="1"/>
    <col min="13829" max="13832" width="0" style="4" hidden="1" customWidth="1"/>
    <col min="13833" max="13833" width="11.85546875" style="4"/>
    <col min="13834" max="13834" width="13.42578125" style="4" customWidth="1"/>
    <col min="13835" max="13835" width="13" style="4" customWidth="1"/>
    <col min="13836" max="13837" width="10.5703125" style="4" customWidth="1"/>
    <col min="13838" max="13838" width="9.42578125" style="4" customWidth="1"/>
    <col min="13839" max="13839" width="9.7109375" style="4" customWidth="1"/>
    <col min="13840" max="13840" width="8.140625" style="4" customWidth="1"/>
    <col min="13841" max="13841" width="9.140625" style="4" customWidth="1"/>
    <col min="13842" max="14076" width="11.85546875" style="4"/>
    <col min="14077" max="14077" width="4.140625" style="4" customWidth="1"/>
    <col min="14078" max="14078" width="3.85546875" style="4" customWidth="1"/>
    <col min="14079" max="14079" width="3.28515625" style="4" customWidth="1"/>
    <col min="14080" max="14080" width="5.42578125" style="4" customWidth="1"/>
    <col min="14081" max="14081" width="80" style="4" customWidth="1"/>
    <col min="14082" max="14082" width="6.85546875" style="4" customWidth="1"/>
    <col min="14083" max="14083" width="18.7109375" style="4" customWidth="1"/>
    <col min="14084" max="14084" width="16.85546875" style="4" customWidth="1"/>
    <col min="14085" max="14088" width="0" style="4" hidden="1" customWidth="1"/>
    <col min="14089" max="14089" width="11.85546875" style="4"/>
    <col min="14090" max="14090" width="13.42578125" style="4" customWidth="1"/>
    <col min="14091" max="14091" width="13" style="4" customWidth="1"/>
    <col min="14092" max="14093" width="10.5703125" style="4" customWidth="1"/>
    <col min="14094" max="14094" width="9.42578125" style="4" customWidth="1"/>
    <col min="14095" max="14095" width="9.7109375" style="4" customWidth="1"/>
    <col min="14096" max="14096" width="8.140625" style="4" customWidth="1"/>
    <col min="14097" max="14097" width="9.140625" style="4" customWidth="1"/>
    <col min="14098" max="14332" width="11.85546875" style="4"/>
    <col min="14333" max="14333" width="4.140625" style="4" customWidth="1"/>
    <col min="14334" max="14334" width="3.85546875" style="4" customWidth="1"/>
    <col min="14335" max="14335" width="3.28515625" style="4" customWidth="1"/>
    <col min="14336" max="14336" width="5.42578125" style="4" customWidth="1"/>
    <col min="14337" max="14337" width="80" style="4" customWidth="1"/>
    <col min="14338" max="14338" width="6.85546875" style="4" customWidth="1"/>
    <col min="14339" max="14339" width="18.7109375" style="4" customWidth="1"/>
    <col min="14340" max="14340" width="16.85546875" style="4" customWidth="1"/>
    <col min="14341" max="14344" width="0" style="4" hidden="1" customWidth="1"/>
    <col min="14345" max="14345" width="11.85546875" style="4"/>
    <col min="14346" max="14346" width="13.42578125" style="4" customWidth="1"/>
    <col min="14347" max="14347" width="13" style="4" customWidth="1"/>
    <col min="14348" max="14349" width="10.5703125" style="4" customWidth="1"/>
    <col min="14350" max="14350" width="9.42578125" style="4" customWidth="1"/>
    <col min="14351" max="14351" width="9.7109375" style="4" customWidth="1"/>
    <col min="14352" max="14352" width="8.140625" style="4" customWidth="1"/>
    <col min="14353" max="14353" width="9.140625" style="4" customWidth="1"/>
    <col min="14354" max="14588" width="11.85546875" style="4"/>
    <col min="14589" max="14589" width="4.140625" style="4" customWidth="1"/>
    <col min="14590" max="14590" width="3.85546875" style="4" customWidth="1"/>
    <col min="14591" max="14591" width="3.28515625" style="4" customWidth="1"/>
    <col min="14592" max="14592" width="5.42578125" style="4" customWidth="1"/>
    <col min="14593" max="14593" width="80" style="4" customWidth="1"/>
    <col min="14594" max="14594" width="6.85546875" style="4" customWidth="1"/>
    <col min="14595" max="14595" width="18.7109375" style="4" customWidth="1"/>
    <col min="14596" max="14596" width="16.85546875" style="4" customWidth="1"/>
    <col min="14597" max="14600" width="0" style="4" hidden="1" customWidth="1"/>
    <col min="14601" max="14601" width="11.85546875" style="4"/>
    <col min="14602" max="14602" width="13.42578125" style="4" customWidth="1"/>
    <col min="14603" max="14603" width="13" style="4" customWidth="1"/>
    <col min="14604" max="14605" width="10.5703125" style="4" customWidth="1"/>
    <col min="14606" max="14606" width="9.42578125" style="4" customWidth="1"/>
    <col min="14607" max="14607" width="9.7109375" style="4" customWidth="1"/>
    <col min="14608" max="14608" width="8.140625" style="4" customWidth="1"/>
    <col min="14609" max="14609" width="9.140625" style="4" customWidth="1"/>
    <col min="14610" max="14844" width="11.85546875" style="4"/>
    <col min="14845" max="14845" width="4.140625" style="4" customWidth="1"/>
    <col min="14846" max="14846" width="3.85546875" style="4" customWidth="1"/>
    <col min="14847" max="14847" width="3.28515625" style="4" customWidth="1"/>
    <col min="14848" max="14848" width="5.42578125" style="4" customWidth="1"/>
    <col min="14849" max="14849" width="80" style="4" customWidth="1"/>
    <col min="14850" max="14850" width="6.85546875" style="4" customWidth="1"/>
    <col min="14851" max="14851" width="18.7109375" style="4" customWidth="1"/>
    <col min="14852" max="14852" width="16.85546875" style="4" customWidth="1"/>
    <col min="14853" max="14856" width="0" style="4" hidden="1" customWidth="1"/>
    <col min="14857" max="14857" width="11.85546875" style="4"/>
    <col min="14858" max="14858" width="13.42578125" style="4" customWidth="1"/>
    <col min="14859" max="14859" width="13" style="4" customWidth="1"/>
    <col min="14860" max="14861" width="10.5703125" style="4" customWidth="1"/>
    <col min="14862" max="14862" width="9.42578125" style="4" customWidth="1"/>
    <col min="14863" max="14863" width="9.7109375" style="4" customWidth="1"/>
    <col min="14864" max="14864" width="8.140625" style="4" customWidth="1"/>
    <col min="14865" max="14865" width="9.140625" style="4" customWidth="1"/>
    <col min="14866" max="15100" width="11.85546875" style="4"/>
    <col min="15101" max="15101" width="4.140625" style="4" customWidth="1"/>
    <col min="15102" max="15102" width="3.85546875" style="4" customWidth="1"/>
    <col min="15103" max="15103" width="3.28515625" style="4" customWidth="1"/>
    <col min="15104" max="15104" width="5.42578125" style="4" customWidth="1"/>
    <col min="15105" max="15105" width="80" style="4" customWidth="1"/>
    <col min="15106" max="15106" width="6.85546875" style="4" customWidth="1"/>
    <col min="15107" max="15107" width="18.7109375" style="4" customWidth="1"/>
    <col min="15108" max="15108" width="16.85546875" style="4" customWidth="1"/>
    <col min="15109" max="15112" width="0" style="4" hidden="1" customWidth="1"/>
    <col min="15113" max="15113" width="11.85546875" style="4"/>
    <col min="15114" max="15114" width="13.42578125" style="4" customWidth="1"/>
    <col min="15115" max="15115" width="13" style="4" customWidth="1"/>
    <col min="15116" max="15117" width="10.5703125" style="4" customWidth="1"/>
    <col min="15118" max="15118" width="9.42578125" style="4" customWidth="1"/>
    <col min="15119" max="15119" width="9.7109375" style="4" customWidth="1"/>
    <col min="15120" max="15120" width="8.140625" style="4" customWidth="1"/>
    <col min="15121" max="15121" width="9.140625" style="4" customWidth="1"/>
    <col min="15122" max="15356" width="11.85546875" style="4"/>
    <col min="15357" max="15357" width="4.140625" style="4" customWidth="1"/>
    <col min="15358" max="15358" width="3.85546875" style="4" customWidth="1"/>
    <col min="15359" max="15359" width="3.28515625" style="4" customWidth="1"/>
    <col min="15360" max="15360" width="5.42578125" style="4" customWidth="1"/>
    <col min="15361" max="15361" width="80" style="4" customWidth="1"/>
    <col min="15362" max="15362" width="6.85546875" style="4" customWidth="1"/>
    <col min="15363" max="15363" width="18.7109375" style="4" customWidth="1"/>
    <col min="15364" max="15364" width="16.85546875" style="4" customWidth="1"/>
    <col min="15365" max="15368" width="0" style="4" hidden="1" customWidth="1"/>
    <col min="15369" max="15369" width="11.85546875" style="4"/>
    <col min="15370" max="15370" width="13.42578125" style="4" customWidth="1"/>
    <col min="15371" max="15371" width="13" style="4" customWidth="1"/>
    <col min="15372" max="15373" width="10.5703125" style="4" customWidth="1"/>
    <col min="15374" max="15374" width="9.42578125" style="4" customWidth="1"/>
    <col min="15375" max="15375" width="9.7109375" style="4" customWidth="1"/>
    <col min="15376" max="15376" width="8.140625" style="4" customWidth="1"/>
    <col min="15377" max="15377" width="9.140625" style="4" customWidth="1"/>
    <col min="15378" max="15612" width="11.85546875" style="4"/>
    <col min="15613" max="15613" width="4.140625" style="4" customWidth="1"/>
    <col min="15614" max="15614" width="3.85546875" style="4" customWidth="1"/>
    <col min="15615" max="15615" width="3.28515625" style="4" customWidth="1"/>
    <col min="15616" max="15616" width="5.42578125" style="4" customWidth="1"/>
    <col min="15617" max="15617" width="80" style="4" customWidth="1"/>
    <col min="15618" max="15618" width="6.85546875" style="4" customWidth="1"/>
    <col min="15619" max="15619" width="18.7109375" style="4" customWidth="1"/>
    <col min="15620" max="15620" width="16.85546875" style="4" customWidth="1"/>
    <col min="15621" max="15624" width="0" style="4" hidden="1" customWidth="1"/>
    <col min="15625" max="15625" width="11.85546875" style="4"/>
    <col min="15626" max="15626" width="13.42578125" style="4" customWidth="1"/>
    <col min="15627" max="15627" width="13" style="4" customWidth="1"/>
    <col min="15628" max="15629" width="10.5703125" style="4" customWidth="1"/>
    <col min="15630" max="15630" width="9.42578125" style="4" customWidth="1"/>
    <col min="15631" max="15631" width="9.7109375" style="4" customWidth="1"/>
    <col min="15632" max="15632" width="8.140625" style="4" customWidth="1"/>
    <col min="15633" max="15633" width="9.140625" style="4" customWidth="1"/>
    <col min="15634" max="15868" width="11.85546875" style="4"/>
    <col min="15869" max="15869" width="4.140625" style="4" customWidth="1"/>
    <col min="15870" max="15870" width="3.85546875" style="4" customWidth="1"/>
    <col min="15871" max="15871" width="3.28515625" style="4" customWidth="1"/>
    <col min="15872" max="15872" width="5.42578125" style="4" customWidth="1"/>
    <col min="15873" max="15873" width="80" style="4" customWidth="1"/>
    <col min="15874" max="15874" width="6.85546875" style="4" customWidth="1"/>
    <col min="15875" max="15875" width="18.7109375" style="4" customWidth="1"/>
    <col min="15876" max="15876" width="16.85546875" style="4" customWidth="1"/>
    <col min="15877" max="15880" width="0" style="4" hidden="1" customWidth="1"/>
    <col min="15881" max="15881" width="11.85546875" style="4"/>
    <col min="15882" max="15882" width="13.42578125" style="4" customWidth="1"/>
    <col min="15883" max="15883" width="13" style="4" customWidth="1"/>
    <col min="15884" max="15885" width="10.5703125" style="4" customWidth="1"/>
    <col min="15886" max="15886" width="9.42578125" style="4" customWidth="1"/>
    <col min="15887" max="15887" width="9.7109375" style="4" customWidth="1"/>
    <col min="15888" max="15888" width="8.140625" style="4" customWidth="1"/>
    <col min="15889" max="15889" width="9.140625" style="4" customWidth="1"/>
    <col min="15890" max="16124" width="11.85546875" style="4"/>
    <col min="16125" max="16125" width="4.140625" style="4" customWidth="1"/>
    <col min="16126" max="16126" width="3.85546875" style="4" customWidth="1"/>
    <col min="16127" max="16127" width="3.28515625" style="4" customWidth="1"/>
    <col min="16128" max="16128" width="5.42578125" style="4" customWidth="1"/>
    <col min="16129" max="16129" width="80" style="4" customWidth="1"/>
    <col min="16130" max="16130" width="6.85546875" style="4" customWidth="1"/>
    <col min="16131" max="16131" width="18.7109375" style="4" customWidth="1"/>
    <col min="16132" max="16132" width="16.85546875" style="4" customWidth="1"/>
    <col min="16133" max="16136" width="0" style="4" hidden="1" customWidth="1"/>
    <col min="16137" max="16137" width="11.85546875" style="4"/>
    <col min="16138" max="16138" width="13.42578125" style="4" customWidth="1"/>
    <col min="16139" max="16139" width="13" style="4" customWidth="1"/>
    <col min="16140" max="16141" width="10.5703125" style="4" customWidth="1"/>
    <col min="16142" max="16142" width="9.42578125" style="4" customWidth="1"/>
    <col min="16143" max="16143" width="9.7109375" style="4" customWidth="1"/>
    <col min="16144" max="16144" width="8.140625" style="4" customWidth="1"/>
    <col min="16145" max="16145" width="9.140625" style="4" customWidth="1"/>
    <col min="16146" max="16384" width="11.85546875" style="4"/>
  </cols>
  <sheetData>
    <row r="1" spans="1:17" ht="18.75" customHeight="1">
      <c r="A1" s="1" t="s">
        <v>0</v>
      </c>
      <c r="B1" s="2"/>
      <c r="C1" s="2"/>
      <c r="D1" s="2"/>
      <c r="E1" s="3"/>
      <c r="F1" s="260" t="s">
        <v>1</v>
      </c>
      <c r="G1" s="260"/>
      <c r="H1" s="260"/>
      <c r="I1" s="260"/>
      <c r="J1" s="260"/>
      <c r="K1" s="260"/>
      <c r="L1" s="260"/>
      <c r="M1" s="260"/>
      <c r="N1" s="2"/>
      <c r="O1" s="2"/>
      <c r="P1" s="2"/>
      <c r="Q1" s="2"/>
    </row>
    <row r="2" spans="1:17" ht="15" customHeight="1">
      <c r="A2" s="1" t="s">
        <v>2</v>
      </c>
      <c r="B2" s="2"/>
      <c r="C2" s="2"/>
      <c r="D2" s="2"/>
      <c r="E2" s="3"/>
      <c r="F2" s="260" t="s">
        <v>428</v>
      </c>
      <c r="G2" s="260"/>
      <c r="H2" s="260"/>
      <c r="I2" s="260"/>
      <c r="J2" s="260"/>
      <c r="K2" s="260"/>
      <c r="L2" s="260"/>
      <c r="M2" s="260"/>
      <c r="N2" s="2"/>
      <c r="O2" s="2"/>
      <c r="P2" s="2"/>
      <c r="Q2" s="2"/>
    </row>
    <row r="3" spans="1:17" ht="15" customHeight="1">
      <c r="A3" s="1" t="s">
        <v>3</v>
      </c>
      <c r="B3" s="2"/>
      <c r="C3" s="2"/>
      <c r="D3" s="2"/>
      <c r="E3" s="3"/>
      <c r="F3" s="260" t="s">
        <v>429</v>
      </c>
      <c r="G3" s="260"/>
      <c r="H3" s="260"/>
      <c r="I3" s="260"/>
      <c r="J3" s="260"/>
      <c r="K3" s="260"/>
      <c r="L3" s="260"/>
      <c r="M3" s="260"/>
      <c r="N3" s="2"/>
      <c r="O3" s="2"/>
      <c r="P3" s="2"/>
      <c r="Q3" s="2"/>
    </row>
    <row r="4" spans="1:17" ht="15.75" customHeight="1">
      <c r="A4" s="1" t="s">
        <v>4</v>
      </c>
      <c r="B4" s="2"/>
      <c r="C4" s="2"/>
      <c r="D4" s="2"/>
      <c r="E4" s="3"/>
      <c r="F4" s="2"/>
      <c r="G4" s="2"/>
      <c r="H4" s="5"/>
      <c r="I4" s="6"/>
      <c r="J4" s="6"/>
      <c r="K4" s="6"/>
      <c r="L4" s="6"/>
      <c r="M4" s="5"/>
      <c r="N4" s="2"/>
      <c r="O4" s="2"/>
      <c r="P4" s="2"/>
      <c r="Q4" s="2"/>
    </row>
    <row r="5" spans="1:17">
      <c r="A5" s="262" t="s">
        <v>5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8"/>
      <c r="O5" s="8"/>
      <c r="P5" s="8"/>
      <c r="Q5" s="8"/>
    </row>
    <row r="6" spans="1:17">
      <c r="A6" s="263" t="s">
        <v>434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9"/>
      <c r="O6" s="9"/>
      <c r="P6" s="9"/>
      <c r="Q6" s="9"/>
    </row>
    <row r="7" spans="1:17" s="11" customFormat="1" ht="15.75" customHeight="1" thickBot="1">
      <c r="A7" s="261" t="s">
        <v>6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10"/>
      <c r="O7" s="10"/>
      <c r="P7" s="10"/>
      <c r="Q7" s="10"/>
    </row>
    <row r="8" spans="1:17" s="213" customFormat="1" ht="31.5" customHeight="1">
      <c r="A8" s="266"/>
      <c r="B8" s="267"/>
      <c r="C8" s="267"/>
      <c r="D8" s="270" t="s">
        <v>7</v>
      </c>
      <c r="E8" s="271"/>
      <c r="F8" s="270" t="s">
        <v>8</v>
      </c>
      <c r="G8" s="270" t="s">
        <v>9</v>
      </c>
      <c r="H8" s="270" t="s">
        <v>435</v>
      </c>
      <c r="I8" s="275" t="s">
        <v>10</v>
      </c>
      <c r="J8" s="270" t="s">
        <v>11</v>
      </c>
      <c r="K8" s="270" t="s">
        <v>12</v>
      </c>
      <c r="L8" s="270" t="s">
        <v>10</v>
      </c>
      <c r="M8" s="277"/>
    </row>
    <row r="9" spans="1:17" s="214" customFormat="1" ht="46.5" customHeight="1" thickBot="1">
      <c r="A9" s="268"/>
      <c r="B9" s="269"/>
      <c r="C9" s="269"/>
      <c r="D9" s="272"/>
      <c r="E9" s="272"/>
      <c r="F9" s="269"/>
      <c r="G9" s="269"/>
      <c r="H9" s="269"/>
      <c r="I9" s="276"/>
      <c r="J9" s="269"/>
      <c r="K9" s="269"/>
      <c r="L9" s="210" t="s">
        <v>13</v>
      </c>
      <c r="M9" s="118" t="s">
        <v>14</v>
      </c>
    </row>
    <row r="10" spans="1:17" s="15" customFormat="1" ht="18" customHeight="1" thickBot="1">
      <c r="A10" s="12">
        <v>0</v>
      </c>
      <c r="B10" s="264">
        <v>1</v>
      </c>
      <c r="C10" s="265"/>
      <c r="D10" s="264">
        <v>2</v>
      </c>
      <c r="E10" s="265"/>
      <c r="F10" s="13">
        <v>3</v>
      </c>
      <c r="G10" s="13">
        <v>4</v>
      </c>
      <c r="H10" s="13">
        <v>5</v>
      </c>
      <c r="I10" s="13" t="s">
        <v>15</v>
      </c>
      <c r="J10" s="13">
        <v>7</v>
      </c>
      <c r="K10" s="13">
        <v>8</v>
      </c>
      <c r="L10" s="13">
        <v>9</v>
      </c>
      <c r="M10" s="14">
        <v>10</v>
      </c>
    </row>
    <row r="11" spans="1:17" s="21" customFormat="1" ht="22.5" customHeight="1" thickBot="1">
      <c r="A11" s="16" t="s">
        <v>16</v>
      </c>
      <c r="B11" s="17"/>
      <c r="C11" s="17"/>
      <c r="D11" s="280" t="s">
        <v>17</v>
      </c>
      <c r="E11" s="281"/>
      <c r="F11" s="17">
        <v>1</v>
      </c>
      <c r="G11" s="18">
        <f t="shared" ref="G11:H11" si="0">SUM(G12:G15)</f>
        <v>3225.3600000000006</v>
      </c>
      <c r="H11" s="18">
        <f t="shared" si="0"/>
        <v>3884.2750000000001</v>
      </c>
      <c r="I11" s="19">
        <f t="shared" ref="I11:I28" si="1">IF(H11=0,"0",H11/G11)</f>
        <v>1.2042919240022818</v>
      </c>
      <c r="J11" s="18">
        <f>SUM(J12:J15)</f>
        <v>3855.6</v>
      </c>
      <c r="K11" s="18">
        <f>SUM(K12:K15)</f>
        <v>4130.1000000000004</v>
      </c>
      <c r="L11" s="18">
        <f>IF(H11=0,"",J11/H11)</f>
        <v>0.99261766996415024</v>
      </c>
      <c r="M11" s="20">
        <f t="shared" ref="M11:M69" si="2">IF(J11=0,"",K11/J11)</f>
        <v>1.0711951447245567</v>
      </c>
    </row>
    <row r="12" spans="1:17" ht="15.75" customHeight="1">
      <c r="A12" s="282"/>
      <c r="B12" s="22">
        <v>1</v>
      </c>
      <c r="C12" s="22"/>
      <c r="D12" s="285" t="s">
        <v>18</v>
      </c>
      <c r="E12" s="286"/>
      <c r="F12" s="22">
        <v>2</v>
      </c>
      <c r="G12" s="23">
        <f>Bis.2!J14</f>
        <v>3225.2700000000004</v>
      </c>
      <c r="H12" s="24">
        <f>Bis.2!N14</f>
        <v>3884.1750000000002</v>
      </c>
      <c r="I12" s="25">
        <f t="shared" si="1"/>
        <v>1.204294524179371</v>
      </c>
      <c r="J12" s="26">
        <v>3855.5</v>
      </c>
      <c r="K12" s="26">
        <v>4130</v>
      </c>
      <c r="L12" s="26">
        <f>IF(H12=0,"",J12/H12)</f>
        <v>0.99261747990242455</v>
      </c>
      <c r="M12" s="26">
        <f t="shared" si="2"/>
        <v>1.0711969913111139</v>
      </c>
    </row>
    <row r="13" spans="1:17" ht="15.75" customHeight="1">
      <c r="A13" s="283"/>
      <c r="B13" s="27"/>
      <c r="C13" s="27"/>
      <c r="D13" s="28" t="s">
        <v>19</v>
      </c>
      <c r="E13" s="29" t="s">
        <v>20</v>
      </c>
      <c r="F13" s="27">
        <v>3</v>
      </c>
      <c r="G13" s="30">
        <v>0</v>
      </c>
      <c r="H13" s="31">
        <v>0</v>
      </c>
      <c r="I13" s="32" t="str">
        <f t="shared" si="1"/>
        <v>0</v>
      </c>
      <c r="J13" s="33">
        <v>0</v>
      </c>
      <c r="K13" s="33">
        <v>0</v>
      </c>
      <c r="L13" s="33">
        <v>0</v>
      </c>
      <c r="M13" s="33">
        <v>0</v>
      </c>
    </row>
    <row r="14" spans="1:17" ht="15.75" customHeight="1">
      <c r="A14" s="283"/>
      <c r="B14" s="27"/>
      <c r="C14" s="27"/>
      <c r="D14" s="28" t="s">
        <v>21</v>
      </c>
      <c r="E14" s="29" t="s">
        <v>22</v>
      </c>
      <c r="F14" s="27">
        <v>4</v>
      </c>
      <c r="G14" s="30">
        <v>0</v>
      </c>
      <c r="H14" s="31">
        <v>0</v>
      </c>
      <c r="I14" s="32" t="str">
        <f t="shared" si="1"/>
        <v>0</v>
      </c>
      <c r="J14" s="33">
        <v>0</v>
      </c>
      <c r="K14" s="33">
        <v>0</v>
      </c>
      <c r="L14" s="33">
        <v>0</v>
      </c>
      <c r="M14" s="33">
        <v>0</v>
      </c>
    </row>
    <row r="15" spans="1:17" ht="20.100000000000001" customHeight="1" thickBot="1">
      <c r="A15" s="284"/>
      <c r="B15" s="34">
        <v>2</v>
      </c>
      <c r="C15" s="34"/>
      <c r="D15" s="287" t="s">
        <v>23</v>
      </c>
      <c r="E15" s="284"/>
      <c r="F15" s="34">
        <v>5</v>
      </c>
      <c r="G15" s="35">
        <f>Bis.2!J34</f>
        <v>0.09</v>
      </c>
      <c r="H15" s="36">
        <f>Bis.2!N34</f>
        <v>0.1</v>
      </c>
      <c r="I15" s="37">
        <f t="shared" si="1"/>
        <v>1.1111111111111112</v>
      </c>
      <c r="J15" s="38">
        <v>0.1</v>
      </c>
      <c r="K15" s="38">
        <v>0.1</v>
      </c>
      <c r="L15" s="38">
        <f>IF(H15=0,"",J15/H15)</f>
        <v>1</v>
      </c>
      <c r="M15" s="38">
        <f t="shared" si="2"/>
        <v>1</v>
      </c>
    </row>
    <row r="16" spans="1:17" s="44" customFormat="1" ht="25.5" customHeight="1" thickBot="1">
      <c r="A16" s="39" t="s">
        <v>24</v>
      </c>
      <c r="B16" s="40"/>
      <c r="C16" s="40"/>
      <c r="D16" s="288" t="s">
        <v>25</v>
      </c>
      <c r="E16" s="289"/>
      <c r="F16" s="40">
        <v>6</v>
      </c>
      <c r="G16" s="41">
        <f t="shared" ref="G16:H16" si="3">G17+G29</f>
        <v>2762.3919999999998</v>
      </c>
      <c r="H16" s="18">
        <f t="shared" si="3"/>
        <v>3421.49</v>
      </c>
      <c r="I16" s="42">
        <f t="shared" si="1"/>
        <v>1.2385968392610462</v>
      </c>
      <c r="J16" s="41">
        <f>J17+J29</f>
        <v>3469.9300000000003</v>
      </c>
      <c r="K16" s="41">
        <f>K17+K29</f>
        <v>3715.24</v>
      </c>
      <c r="L16" s="41">
        <f>IF(H16=0,"",J16/H16)</f>
        <v>1.0141575746239213</v>
      </c>
      <c r="M16" s="43">
        <f t="shared" si="2"/>
        <v>1.0706959506387734</v>
      </c>
    </row>
    <row r="17" spans="1:13" ht="20.100000000000001" customHeight="1">
      <c r="A17" s="282"/>
      <c r="B17" s="22">
        <v>1</v>
      </c>
      <c r="C17" s="22"/>
      <c r="D17" s="285" t="s">
        <v>26</v>
      </c>
      <c r="E17" s="286"/>
      <c r="F17" s="22">
        <v>7</v>
      </c>
      <c r="G17" s="23">
        <f>Bis.2!J41</f>
        <v>2762.1019999999999</v>
      </c>
      <c r="H17" s="45">
        <f>Bis.2!N41</f>
        <v>3420.49</v>
      </c>
      <c r="I17" s="25">
        <f t="shared" si="1"/>
        <v>1.238364839531632</v>
      </c>
      <c r="J17" s="26">
        <f>J18+J19+J20+J28</f>
        <v>3468.9300000000003</v>
      </c>
      <c r="K17" s="26">
        <f>K18+K19+K20+K28</f>
        <v>3714.24</v>
      </c>
      <c r="L17" s="26">
        <f>IF(H17=0,"",J17/H17)</f>
        <v>1.0141617136726027</v>
      </c>
      <c r="M17" s="26">
        <f t="shared" si="2"/>
        <v>1.070716330395828</v>
      </c>
    </row>
    <row r="18" spans="1:13" ht="20.100000000000001" customHeight="1">
      <c r="A18" s="279"/>
      <c r="B18" s="283"/>
      <c r="C18" s="27" t="s">
        <v>27</v>
      </c>
      <c r="D18" s="278" t="s">
        <v>28</v>
      </c>
      <c r="E18" s="279"/>
      <c r="F18" s="27">
        <v>8</v>
      </c>
      <c r="G18" s="30">
        <f>Bis.2!J42</f>
        <v>512.39799999999991</v>
      </c>
      <c r="H18" s="46">
        <f>Bis.2!N42</f>
        <v>860.55</v>
      </c>
      <c r="I18" s="32">
        <f t="shared" si="1"/>
        <v>1.6794562039664482</v>
      </c>
      <c r="J18" s="33">
        <v>620</v>
      </c>
      <c r="K18" s="33">
        <v>630</v>
      </c>
      <c r="L18" s="33">
        <f>IF(H18=0,"",J18/H18)</f>
        <v>0.72046946720120852</v>
      </c>
      <c r="M18" s="33">
        <f t="shared" si="2"/>
        <v>1.0161290322580645</v>
      </c>
    </row>
    <row r="19" spans="1:13" ht="21" customHeight="1">
      <c r="A19" s="279"/>
      <c r="B19" s="279"/>
      <c r="C19" s="27" t="s">
        <v>29</v>
      </c>
      <c r="D19" s="278" t="s">
        <v>30</v>
      </c>
      <c r="E19" s="279"/>
      <c r="F19" s="27">
        <v>9</v>
      </c>
      <c r="G19" s="47">
        <f>Bis.2!J90</f>
        <v>77.984999999999999</v>
      </c>
      <c r="H19" s="46">
        <f>Bis.2!N90</f>
        <v>98</v>
      </c>
      <c r="I19" s="32">
        <f t="shared" si="1"/>
        <v>1.256651920241072</v>
      </c>
      <c r="J19" s="33">
        <v>87.8</v>
      </c>
      <c r="K19" s="33">
        <v>87</v>
      </c>
      <c r="L19" s="33">
        <f>IF(H19=0,"",J19/H19)</f>
        <v>0.89591836734693875</v>
      </c>
      <c r="M19" s="33">
        <f t="shared" si="2"/>
        <v>0.99088838268792712</v>
      </c>
    </row>
    <row r="20" spans="1:13" ht="22.5" customHeight="1" thickBot="1">
      <c r="A20" s="279"/>
      <c r="B20" s="279"/>
      <c r="C20" s="34" t="s">
        <v>31</v>
      </c>
      <c r="D20" s="287" t="s">
        <v>32</v>
      </c>
      <c r="E20" s="284"/>
      <c r="F20" s="34">
        <v>10</v>
      </c>
      <c r="G20" s="48">
        <f>Bis.2!J97</f>
        <v>1771.6299999999999</v>
      </c>
      <c r="H20" s="49">
        <f>Bis.2!N97</f>
        <v>2087.94</v>
      </c>
      <c r="I20" s="37">
        <f t="shared" si="1"/>
        <v>1.178541794844296</v>
      </c>
      <c r="J20" s="50">
        <v>2361.13</v>
      </c>
      <c r="K20" s="50">
        <v>2597.2399999999998</v>
      </c>
      <c r="L20" s="50">
        <f>Bis.2!Q97</f>
        <v>0</v>
      </c>
      <c r="M20" s="50">
        <f>Bis.2!R97</f>
        <v>0</v>
      </c>
    </row>
    <row r="21" spans="1:13" ht="22.5" customHeight="1" thickBot="1">
      <c r="A21" s="279"/>
      <c r="B21" s="290"/>
      <c r="C21" s="51"/>
      <c r="D21" s="52" t="s">
        <v>33</v>
      </c>
      <c r="E21" s="53" t="s">
        <v>34</v>
      </c>
      <c r="F21" s="54">
        <v>11</v>
      </c>
      <c r="G21" s="55">
        <f>Bis.2!J98</f>
        <v>1603.6599999999999</v>
      </c>
      <c r="H21" s="56">
        <f>Bis.2!N98</f>
        <v>1906.59</v>
      </c>
      <c r="I21" s="57">
        <f t="shared" si="1"/>
        <v>1.1888991432099074</v>
      </c>
      <c r="J21" s="58">
        <f>J22+J23+J24+J26+J27</f>
        <v>2350.4799999999996</v>
      </c>
      <c r="K21" s="58">
        <f>K22+K23+K24+K26+K27</f>
        <v>2568.8000000000002</v>
      </c>
      <c r="L21" s="58">
        <f t="shared" ref="L21:L48" si="4">IF(H21=0,"",J21/H21)</f>
        <v>1.232818802154632</v>
      </c>
      <c r="M21" s="59">
        <f t="shared" si="2"/>
        <v>1.0928831557809471</v>
      </c>
    </row>
    <row r="22" spans="1:13" ht="20.100000000000001" customHeight="1">
      <c r="A22" s="279"/>
      <c r="B22" s="279"/>
      <c r="C22" s="282"/>
      <c r="D22" s="60" t="s">
        <v>35</v>
      </c>
      <c r="E22" s="61" t="s">
        <v>36</v>
      </c>
      <c r="F22" s="22">
        <v>12</v>
      </c>
      <c r="G22" s="62">
        <f>Bis.2!J99</f>
        <v>1508.3799999999999</v>
      </c>
      <c r="H22" s="45">
        <f>Bis.2!N99</f>
        <v>1781.83</v>
      </c>
      <c r="I22" s="25">
        <f t="shared" si="1"/>
        <v>1.1812872087935402</v>
      </c>
      <c r="J22" s="26">
        <v>2042.81</v>
      </c>
      <c r="K22" s="63">
        <v>2247.09</v>
      </c>
      <c r="L22" s="26">
        <f t="shared" si="4"/>
        <v>1.1464673958795171</v>
      </c>
      <c r="M22" s="26">
        <f t="shared" si="2"/>
        <v>1.0999995104782139</v>
      </c>
    </row>
    <row r="23" spans="1:13" ht="20.100000000000001" customHeight="1">
      <c r="A23" s="279"/>
      <c r="B23" s="279"/>
      <c r="C23" s="279"/>
      <c r="D23" s="64" t="s">
        <v>37</v>
      </c>
      <c r="E23" s="65" t="s">
        <v>38</v>
      </c>
      <c r="F23" s="27">
        <v>13</v>
      </c>
      <c r="G23" s="47">
        <f>Bis.2!J103</f>
        <v>95.28</v>
      </c>
      <c r="H23" s="46">
        <f>Bis.2!N103</f>
        <v>124.75999999999999</v>
      </c>
      <c r="I23" s="32">
        <f t="shared" si="1"/>
        <v>1.3094038623005877</v>
      </c>
      <c r="J23" s="33">
        <v>117.43</v>
      </c>
      <c r="K23" s="33">
        <v>129.16999999999999</v>
      </c>
      <c r="L23" s="33">
        <f t="shared" si="4"/>
        <v>0.94124719461365836</v>
      </c>
      <c r="M23" s="33">
        <f t="shared" si="2"/>
        <v>1.0999744528655369</v>
      </c>
    </row>
    <row r="24" spans="1:13" ht="16.5" customHeight="1">
      <c r="A24" s="279"/>
      <c r="B24" s="279"/>
      <c r="C24" s="279"/>
      <c r="D24" s="64" t="s">
        <v>39</v>
      </c>
      <c r="E24" s="65" t="s">
        <v>40</v>
      </c>
      <c r="F24" s="27">
        <v>14</v>
      </c>
      <c r="G24" s="47">
        <f>Bis.2!J111</f>
        <v>0</v>
      </c>
      <c r="H24" s="46">
        <f>Bis.2!N111</f>
        <v>0</v>
      </c>
      <c r="I24" s="32" t="str">
        <f t="shared" si="1"/>
        <v>0</v>
      </c>
      <c r="J24" s="28">
        <f>J25</f>
        <v>0</v>
      </c>
      <c r="K24" s="28">
        <f>K25</f>
        <v>0</v>
      </c>
      <c r="L24" s="33" t="str">
        <f t="shared" si="4"/>
        <v/>
      </c>
      <c r="M24" s="33" t="str">
        <f t="shared" si="2"/>
        <v/>
      </c>
    </row>
    <row r="25" spans="1:13" ht="18" customHeight="1">
      <c r="A25" s="279"/>
      <c r="B25" s="279"/>
      <c r="C25" s="279"/>
      <c r="D25" s="64"/>
      <c r="E25" s="28" t="s">
        <v>41</v>
      </c>
      <c r="F25" s="27">
        <v>15</v>
      </c>
      <c r="G25" s="47"/>
      <c r="H25" s="46"/>
      <c r="I25" s="32" t="str">
        <f t="shared" si="1"/>
        <v>0</v>
      </c>
      <c r="J25" s="28"/>
      <c r="K25" s="28"/>
      <c r="L25" s="33" t="str">
        <f t="shared" si="4"/>
        <v/>
      </c>
      <c r="M25" s="33" t="str">
        <f t="shared" si="2"/>
        <v/>
      </c>
    </row>
    <row r="26" spans="1:13" ht="28.5" customHeight="1">
      <c r="A26" s="279"/>
      <c r="B26" s="279"/>
      <c r="C26" s="279"/>
      <c r="D26" s="64" t="s">
        <v>42</v>
      </c>
      <c r="E26" s="28" t="s">
        <v>43</v>
      </c>
      <c r="F26" s="27">
        <v>16</v>
      </c>
      <c r="G26" s="47">
        <f>Bis.2!J115</f>
        <v>130.54</v>
      </c>
      <c r="H26" s="46">
        <f>Bis.2!N115</f>
        <v>137.75</v>
      </c>
      <c r="I26" s="32">
        <f t="shared" si="1"/>
        <v>1.0552321127623718</v>
      </c>
      <c r="J26" s="28">
        <v>137.54</v>
      </c>
      <c r="K26" s="28">
        <v>137.54</v>
      </c>
      <c r="L26" s="33">
        <f t="shared" si="4"/>
        <v>0.99847549909255895</v>
      </c>
      <c r="M26" s="33">
        <f t="shared" si="2"/>
        <v>1</v>
      </c>
    </row>
    <row r="27" spans="1:13" ht="17.25" customHeight="1">
      <c r="A27" s="279"/>
      <c r="B27" s="279"/>
      <c r="C27" s="279"/>
      <c r="D27" s="64" t="s">
        <v>44</v>
      </c>
      <c r="E27" s="28" t="s">
        <v>45</v>
      </c>
      <c r="F27" s="27">
        <v>17</v>
      </c>
      <c r="G27" s="47">
        <f>Bis.2!J124</f>
        <v>37.43</v>
      </c>
      <c r="H27" s="46">
        <f>Bis.2!N124</f>
        <v>43.6</v>
      </c>
      <c r="I27" s="32">
        <f t="shared" si="1"/>
        <v>1.1648410366016564</v>
      </c>
      <c r="J27" s="33">
        <v>52.7</v>
      </c>
      <c r="K27" s="33">
        <v>55</v>
      </c>
      <c r="L27" s="33">
        <f t="shared" si="4"/>
        <v>1.2087155963302754</v>
      </c>
      <c r="M27" s="33">
        <f t="shared" si="2"/>
        <v>1.0436432637571158</v>
      </c>
    </row>
    <row r="28" spans="1:13" ht="17.25" customHeight="1">
      <c r="A28" s="279"/>
      <c r="B28" s="279"/>
      <c r="C28" s="27" t="s">
        <v>46</v>
      </c>
      <c r="D28" s="278" t="s">
        <v>47</v>
      </c>
      <c r="E28" s="279"/>
      <c r="F28" s="27">
        <v>18</v>
      </c>
      <c r="G28" s="47">
        <f>Bis.2!J125</f>
        <v>400.089</v>
      </c>
      <c r="H28" s="46">
        <f>Bis.2!N125</f>
        <v>374</v>
      </c>
      <c r="I28" s="32">
        <f t="shared" si="1"/>
        <v>0.93479200877804691</v>
      </c>
      <c r="J28" s="28">
        <v>400</v>
      </c>
      <c r="K28" s="28">
        <v>400</v>
      </c>
      <c r="L28" s="33">
        <f t="shared" si="4"/>
        <v>1.0695187165775402</v>
      </c>
      <c r="M28" s="33">
        <f t="shared" si="2"/>
        <v>1</v>
      </c>
    </row>
    <row r="29" spans="1:13" ht="18.75" customHeight="1">
      <c r="A29" s="279"/>
      <c r="B29" s="27">
        <v>2</v>
      </c>
      <c r="C29" s="27"/>
      <c r="D29" s="278" t="s">
        <v>48</v>
      </c>
      <c r="E29" s="279"/>
      <c r="F29" s="27">
        <v>19</v>
      </c>
      <c r="G29" s="30">
        <f>Bis.2!J142</f>
        <v>0.28999999999999998</v>
      </c>
      <c r="H29" s="46">
        <f>Bis.2!N142</f>
        <v>1</v>
      </c>
      <c r="I29" s="32">
        <f t="shared" ref="I29:I48" si="5">IF(G29=0,"0",H29/G29)</f>
        <v>3.4482758620689657</v>
      </c>
      <c r="J29" s="28">
        <v>1</v>
      </c>
      <c r="K29" s="28">
        <v>1</v>
      </c>
      <c r="L29" s="33">
        <f t="shared" si="4"/>
        <v>1</v>
      </c>
      <c r="M29" s="33">
        <f t="shared" si="2"/>
        <v>1</v>
      </c>
    </row>
    <row r="30" spans="1:13" s="72" customFormat="1">
      <c r="A30" s="66" t="s">
        <v>49</v>
      </c>
      <c r="B30" s="66"/>
      <c r="C30" s="66"/>
      <c r="D30" s="273" t="s">
        <v>50</v>
      </c>
      <c r="E30" s="274"/>
      <c r="F30" s="66">
        <v>20</v>
      </c>
      <c r="G30" s="67">
        <f t="shared" ref="G30:H30" si="6">G11-G16</f>
        <v>462.96800000000076</v>
      </c>
      <c r="H30" s="67">
        <f t="shared" si="6"/>
        <v>462.78500000000031</v>
      </c>
      <c r="I30" s="68">
        <f t="shared" si="5"/>
        <v>0.99960472430059866</v>
      </c>
      <c r="J30" s="69">
        <f>J11-J16</f>
        <v>385.66999999999962</v>
      </c>
      <c r="K30" s="70">
        <f>K11-K16</f>
        <v>414.86000000000058</v>
      </c>
      <c r="L30" s="71">
        <f t="shared" si="4"/>
        <v>0.83336754648486744</v>
      </c>
      <c r="M30" s="69">
        <f t="shared" si="2"/>
        <v>1.075686467705554</v>
      </c>
    </row>
    <row r="31" spans="1:13" s="72" customFormat="1">
      <c r="A31" s="66" t="s">
        <v>51</v>
      </c>
      <c r="B31" s="66">
        <v>1</v>
      </c>
      <c r="C31" s="66"/>
      <c r="D31" s="273" t="s">
        <v>52</v>
      </c>
      <c r="E31" s="274"/>
      <c r="F31" s="66">
        <v>21</v>
      </c>
      <c r="G31" s="67">
        <f>Bis.2!J153</f>
        <v>70.819999999999993</v>
      </c>
      <c r="H31" s="73">
        <f>Bis.2!N153</f>
        <v>74.04560000000005</v>
      </c>
      <c r="I31" s="68">
        <f t="shared" si="5"/>
        <v>1.0455464558034462</v>
      </c>
      <c r="J31" s="69">
        <f>J30*16%</f>
        <v>61.707199999999943</v>
      </c>
      <c r="K31" s="69">
        <v>54.59</v>
      </c>
      <c r="L31" s="71">
        <f t="shared" si="4"/>
        <v>0.83336754648486744</v>
      </c>
      <c r="M31" s="69">
        <f t="shared" si="2"/>
        <v>0.8846617574610427</v>
      </c>
    </row>
    <row r="32" spans="1:13" s="78" customFormat="1">
      <c r="A32" s="74"/>
      <c r="B32" s="74">
        <v>2</v>
      </c>
      <c r="C32" s="74"/>
      <c r="D32" s="294" t="s">
        <v>53</v>
      </c>
      <c r="E32" s="295"/>
      <c r="F32" s="74">
        <v>22</v>
      </c>
      <c r="G32" s="75"/>
      <c r="H32" s="76"/>
      <c r="I32" s="32" t="str">
        <f t="shared" si="5"/>
        <v>0</v>
      </c>
      <c r="J32" s="77"/>
      <c r="K32" s="77"/>
      <c r="L32" s="33" t="str">
        <f t="shared" si="4"/>
        <v/>
      </c>
      <c r="M32" s="77"/>
    </row>
    <row r="33" spans="1:13" s="78" customFormat="1" ht="15">
      <c r="A33" s="74"/>
      <c r="B33" s="74">
        <v>3</v>
      </c>
      <c r="C33" s="74"/>
      <c r="D33" s="296" t="s">
        <v>54</v>
      </c>
      <c r="E33" s="296"/>
      <c r="F33" s="74">
        <v>23</v>
      </c>
      <c r="G33" s="75"/>
      <c r="H33" s="76"/>
      <c r="I33" s="32" t="str">
        <f t="shared" si="5"/>
        <v>0</v>
      </c>
      <c r="J33" s="77"/>
      <c r="K33" s="77"/>
      <c r="L33" s="33" t="str">
        <f t="shared" si="4"/>
        <v/>
      </c>
      <c r="M33" s="77"/>
    </row>
    <row r="34" spans="1:13" s="78" customFormat="1" ht="15">
      <c r="A34" s="74"/>
      <c r="B34" s="74">
        <v>4</v>
      </c>
      <c r="C34" s="74"/>
      <c r="D34" s="296" t="s">
        <v>55</v>
      </c>
      <c r="E34" s="296"/>
      <c r="F34" s="74">
        <v>24</v>
      </c>
      <c r="G34" s="75"/>
      <c r="H34" s="76"/>
      <c r="I34" s="32" t="str">
        <f t="shared" si="5"/>
        <v>0</v>
      </c>
      <c r="J34" s="77"/>
      <c r="K34" s="77"/>
      <c r="L34" s="33" t="str">
        <f t="shared" si="4"/>
        <v/>
      </c>
      <c r="M34" s="77"/>
    </row>
    <row r="35" spans="1:13" s="78" customFormat="1" ht="15">
      <c r="A35" s="74"/>
      <c r="B35" s="74">
        <v>5</v>
      </c>
      <c r="C35" s="74"/>
      <c r="D35" s="296" t="s">
        <v>56</v>
      </c>
      <c r="E35" s="296"/>
      <c r="F35" s="74">
        <v>25</v>
      </c>
      <c r="G35" s="75"/>
      <c r="H35" s="76"/>
      <c r="I35" s="32" t="str">
        <f t="shared" si="5"/>
        <v>0</v>
      </c>
      <c r="J35" s="77"/>
      <c r="K35" s="77"/>
      <c r="L35" s="33" t="str">
        <f t="shared" si="4"/>
        <v/>
      </c>
      <c r="M35" s="77"/>
    </row>
    <row r="36" spans="1:13" s="72" customFormat="1" ht="33" customHeight="1">
      <c r="A36" s="66" t="s">
        <v>57</v>
      </c>
      <c r="B36" s="66"/>
      <c r="C36" s="66"/>
      <c r="D36" s="273" t="s">
        <v>58</v>
      </c>
      <c r="E36" s="274"/>
      <c r="F36" s="66">
        <v>26</v>
      </c>
      <c r="G36" s="67">
        <f t="shared" ref="G36:H36" si="7">G30-G31-G32+G33-G34-G35</f>
        <v>392.14800000000076</v>
      </c>
      <c r="H36" s="67">
        <f t="shared" si="7"/>
        <v>388.73940000000027</v>
      </c>
      <c r="I36" s="68">
        <f t="shared" si="5"/>
        <v>0.99130787355794114</v>
      </c>
      <c r="J36" s="67">
        <f>J30-J31-J32+J33-J34-J35</f>
        <v>323.96279999999967</v>
      </c>
      <c r="K36" s="67">
        <f>K30-K31-K32+K33-K34-K35</f>
        <v>360.27000000000055</v>
      </c>
      <c r="L36" s="71">
        <f t="shared" si="4"/>
        <v>0.83336754648486733</v>
      </c>
      <c r="M36" s="69">
        <f t="shared" si="2"/>
        <v>1.1120721267997464</v>
      </c>
    </row>
    <row r="37" spans="1:13" s="7" customFormat="1" ht="18.75" customHeight="1">
      <c r="A37" s="283"/>
      <c r="B37" s="79">
        <v>1</v>
      </c>
      <c r="C37" s="79"/>
      <c r="D37" s="299" t="s">
        <v>59</v>
      </c>
      <c r="E37" s="300"/>
      <c r="F37" s="79">
        <v>27</v>
      </c>
      <c r="G37" s="80">
        <v>22.62</v>
      </c>
      <c r="H37" s="81">
        <f>H30*5%</f>
        <v>23.139250000000018</v>
      </c>
      <c r="I37" s="32">
        <f t="shared" si="5"/>
        <v>1.0229553492484535</v>
      </c>
      <c r="J37" s="82">
        <f>J30*5%</f>
        <v>19.283499999999982</v>
      </c>
      <c r="K37" s="82">
        <f>K30*5%</f>
        <v>20.743000000000031</v>
      </c>
      <c r="L37" s="33">
        <f t="shared" si="4"/>
        <v>0.83336754648486733</v>
      </c>
      <c r="M37" s="33">
        <f t="shared" si="2"/>
        <v>1.075686467705554</v>
      </c>
    </row>
    <row r="38" spans="1:13" s="2" customFormat="1" ht="18" customHeight="1">
      <c r="A38" s="279"/>
      <c r="B38" s="27">
        <v>2</v>
      </c>
      <c r="C38" s="27"/>
      <c r="D38" s="278" t="s">
        <v>60</v>
      </c>
      <c r="E38" s="279"/>
      <c r="F38" s="27">
        <v>28</v>
      </c>
      <c r="G38" s="80">
        <v>0</v>
      </c>
      <c r="H38" s="46">
        <v>0</v>
      </c>
      <c r="I38" s="32" t="str">
        <f t="shared" si="5"/>
        <v>0</v>
      </c>
      <c r="J38" s="83">
        <f>' Bis.1'!J33+[1]liv1!N33</f>
        <v>0</v>
      </c>
      <c r="K38" s="83">
        <f>' Bis.1'!K33+[1]liv1!O33</f>
        <v>0</v>
      </c>
      <c r="L38" s="33" t="str">
        <f t="shared" si="4"/>
        <v/>
      </c>
      <c r="M38" s="33" t="str">
        <f t="shared" si="2"/>
        <v/>
      </c>
    </row>
    <row r="39" spans="1:13" s="2" customFormat="1" ht="13.5" customHeight="1">
      <c r="A39" s="279"/>
      <c r="B39" s="27">
        <v>3</v>
      </c>
      <c r="C39" s="27"/>
      <c r="D39" s="278" t="s">
        <v>61</v>
      </c>
      <c r="E39" s="279"/>
      <c r="F39" s="27">
        <v>29</v>
      </c>
      <c r="G39" s="80">
        <v>0</v>
      </c>
      <c r="H39" s="46">
        <v>0</v>
      </c>
      <c r="I39" s="32" t="str">
        <f t="shared" si="5"/>
        <v>0</v>
      </c>
      <c r="J39" s="83">
        <f>' Bis.1'!J34+[1]liv1!N34</f>
        <v>0</v>
      </c>
      <c r="K39" s="83">
        <f>' Bis.1'!K34+[1]liv1!O34</f>
        <v>0</v>
      </c>
      <c r="L39" s="33" t="str">
        <f t="shared" si="4"/>
        <v/>
      </c>
      <c r="M39" s="33" t="str">
        <f t="shared" si="2"/>
        <v/>
      </c>
    </row>
    <row r="40" spans="1:13" s="2" customFormat="1" ht="44.25" customHeight="1">
      <c r="A40" s="279"/>
      <c r="B40" s="27">
        <v>4</v>
      </c>
      <c r="C40" s="27"/>
      <c r="D40" s="278" t="s">
        <v>62</v>
      </c>
      <c r="E40" s="279"/>
      <c r="F40" s="27">
        <v>30</v>
      </c>
      <c r="G40" s="80">
        <v>0</v>
      </c>
      <c r="H40" s="46">
        <v>0</v>
      </c>
      <c r="I40" s="32" t="str">
        <f t="shared" si="5"/>
        <v>0</v>
      </c>
      <c r="J40" s="83">
        <f>' Bis.1'!J35+[1]liv1!N35</f>
        <v>0</v>
      </c>
      <c r="K40" s="83">
        <f>' Bis.1'!K35+[1]liv1!O35</f>
        <v>0</v>
      </c>
      <c r="L40" s="33" t="str">
        <f t="shared" si="4"/>
        <v/>
      </c>
      <c r="M40" s="33" t="str">
        <f t="shared" si="2"/>
        <v/>
      </c>
    </row>
    <row r="41" spans="1:13" s="2" customFormat="1" ht="18.75" customHeight="1">
      <c r="A41" s="279"/>
      <c r="B41" s="27">
        <v>5</v>
      </c>
      <c r="C41" s="27"/>
      <c r="D41" s="278" t="s">
        <v>63</v>
      </c>
      <c r="E41" s="279"/>
      <c r="F41" s="27">
        <v>31</v>
      </c>
      <c r="G41" s="80">
        <v>0</v>
      </c>
      <c r="H41" s="46">
        <v>0</v>
      </c>
      <c r="I41" s="32" t="str">
        <f t="shared" si="5"/>
        <v>0</v>
      </c>
      <c r="J41" s="83">
        <v>0</v>
      </c>
      <c r="K41" s="83">
        <v>0</v>
      </c>
      <c r="L41" s="33" t="str">
        <f t="shared" si="4"/>
        <v/>
      </c>
      <c r="M41" s="33" t="str">
        <f t="shared" si="2"/>
        <v/>
      </c>
    </row>
    <row r="42" spans="1:13" s="2" customFormat="1" ht="32.25" customHeight="1">
      <c r="A42" s="279"/>
      <c r="B42" s="84">
        <v>6</v>
      </c>
      <c r="C42" s="84"/>
      <c r="D42" s="291" t="s">
        <v>64</v>
      </c>
      <c r="E42" s="291"/>
      <c r="F42" s="84">
        <v>32</v>
      </c>
      <c r="G42" s="85">
        <f t="shared" ref="G42:H42" si="8">G36-G37-G38-G39-G40-G41</f>
        <v>369.52800000000076</v>
      </c>
      <c r="H42" s="85">
        <f t="shared" si="8"/>
        <v>365.60015000000027</v>
      </c>
      <c r="I42" s="86">
        <f t="shared" si="5"/>
        <v>0.98937062955986965</v>
      </c>
      <c r="J42" s="85">
        <f>J36-J37-J38-J39-J40-J41</f>
        <v>304.67929999999967</v>
      </c>
      <c r="K42" s="85">
        <f>K36-K37-K38-K39-K40-K41</f>
        <v>339.5270000000005</v>
      </c>
      <c r="L42" s="87">
        <f t="shared" si="4"/>
        <v>0.83336754648486722</v>
      </c>
      <c r="M42" s="87">
        <f t="shared" si="2"/>
        <v>1.1143750166158346</v>
      </c>
    </row>
    <row r="43" spans="1:13" s="2" customFormat="1" ht="43.5" customHeight="1">
      <c r="A43" s="279"/>
      <c r="B43" s="27">
        <v>7</v>
      </c>
      <c r="C43" s="27"/>
      <c r="D43" s="278" t="s">
        <v>65</v>
      </c>
      <c r="E43" s="279"/>
      <c r="F43" s="27">
        <v>33</v>
      </c>
      <c r="G43" s="80">
        <v>0</v>
      </c>
      <c r="H43" s="46">
        <v>0</v>
      </c>
      <c r="I43" s="32" t="str">
        <f t="shared" si="5"/>
        <v>0</v>
      </c>
      <c r="J43" s="83">
        <f>' Bis.1'!J38+[1]liv1!N38</f>
        <v>0</v>
      </c>
      <c r="K43" s="83">
        <f>' Bis.1'!K38+[1]liv1!O38</f>
        <v>0</v>
      </c>
      <c r="L43" s="33" t="str">
        <f t="shared" si="4"/>
        <v/>
      </c>
      <c r="M43" s="83">
        <v>0</v>
      </c>
    </row>
    <row r="44" spans="1:13" s="90" customFormat="1" ht="63.75" customHeight="1">
      <c r="A44" s="279"/>
      <c r="B44" s="88">
        <v>8</v>
      </c>
      <c r="C44" s="88"/>
      <c r="D44" s="292" t="s">
        <v>66</v>
      </c>
      <c r="E44" s="293"/>
      <c r="F44" s="88">
        <v>34</v>
      </c>
      <c r="G44" s="89">
        <f t="shared" ref="G44:H44" si="9">G42/2</f>
        <v>184.76400000000038</v>
      </c>
      <c r="H44" s="89">
        <f t="shared" si="9"/>
        <v>182.80007500000013</v>
      </c>
      <c r="I44" s="86">
        <f t="shared" si="5"/>
        <v>0.98937062955986965</v>
      </c>
      <c r="J44" s="89">
        <f>J42/2</f>
        <v>152.33964999999984</v>
      </c>
      <c r="K44" s="89">
        <f>K42/2</f>
        <v>169.76350000000025</v>
      </c>
      <c r="L44" s="87">
        <f t="shared" si="4"/>
        <v>0.83336754648486722</v>
      </c>
      <c r="M44" s="87">
        <f t="shared" si="2"/>
        <v>1.1143750166158346</v>
      </c>
    </row>
    <row r="45" spans="1:13" s="2" customFormat="1">
      <c r="A45" s="279"/>
      <c r="B45" s="27"/>
      <c r="C45" s="27" t="s">
        <v>19</v>
      </c>
      <c r="D45" s="278" t="s">
        <v>67</v>
      </c>
      <c r="E45" s="279"/>
      <c r="F45" s="27">
        <v>35</v>
      </c>
      <c r="G45" s="80">
        <f>' Bis.1'!G40+[1]liv1!G40</f>
        <v>0</v>
      </c>
      <c r="H45" s="46">
        <v>0</v>
      </c>
      <c r="I45" s="32" t="str">
        <f t="shared" si="5"/>
        <v>0</v>
      </c>
      <c r="J45" s="83">
        <v>0</v>
      </c>
      <c r="K45" s="83">
        <f>' Bis.1'!K40+[1]liv1!O40</f>
        <v>0</v>
      </c>
      <c r="L45" s="33" t="str">
        <f t="shared" si="4"/>
        <v/>
      </c>
      <c r="M45" s="33" t="str">
        <f t="shared" si="2"/>
        <v/>
      </c>
    </row>
    <row r="46" spans="1:13" s="2" customFormat="1">
      <c r="A46" s="279"/>
      <c r="B46" s="79"/>
      <c r="C46" s="79" t="s">
        <v>21</v>
      </c>
      <c r="D46" s="278" t="s">
        <v>68</v>
      </c>
      <c r="E46" s="279"/>
      <c r="F46" s="79">
        <v>36</v>
      </c>
      <c r="G46" s="80">
        <v>0</v>
      </c>
      <c r="H46" s="46">
        <v>0</v>
      </c>
      <c r="I46" s="32" t="str">
        <f t="shared" si="5"/>
        <v>0</v>
      </c>
      <c r="J46" s="83">
        <v>0</v>
      </c>
      <c r="K46" s="83">
        <v>0</v>
      </c>
      <c r="L46" s="33" t="str">
        <f t="shared" si="4"/>
        <v/>
      </c>
      <c r="M46" s="83"/>
    </row>
    <row r="47" spans="1:13" s="2" customFormat="1">
      <c r="A47" s="279"/>
      <c r="B47" s="79"/>
      <c r="C47" s="79" t="s">
        <v>69</v>
      </c>
      <c r="D47" s="278" t="s">
        <v>70</v>
      </c>
      <c r="E47" s="279"/>
      <c r="F47" s="79">
        <v>37</v>
      </c>
      <c r="G47" s="80">
        <v>0</v>
      </c>
      <c r="H47" s="46">
        <v>0</v>
      </c>
      <c r="I47" s="32" t="str">
        <f t="shared" si="5"/>
        <v>0</v>
      </c>
      <c r="J47" s="83">
        <v>0</v>
      </c>
      <c r="K47" s="83">
        <v>0</v>
      </c>
      <c r="L47" s="33" t="str">
        <f t="shared" si="4"/>
        <v/>
      </c>
      <c r="M47" s="83"/>
    </row>
    <row r="48" spans="1:13" s="93" customFormat="1" ht="34.5" customHeight="1">
      <c r="A48" s="279"/>
      <c r="B48" s="88">
        <v>9</v>
      </c>
      <c r="C48" s="88"/>
      <c r="D48" s="292" t="s">
        <v>71</v>
      </c>
      <c r="E48" s="293"/>
      <c r="F48" s="88">
        <v>38</v>
      </c>
      <c r="G48" s="89">
        <f t="shared" ref="G48:H48" si="10">G42-G43-G44</f>
        <v>184.76400000000038</v>
      </c>
      <c r="H48" s="89">
        <f t="shared" si="10"/>
        <v>182.80007500000013</v>
      </c>
      <c r="I48" s="91">
        <f t="shared" si="5"/>
        <v>0.98937062955986965</v>
      </c>
      <c r="J48" s="89">
        <f>J42-J43-J44</f>
        <v>152.33964999999984</v>
      </c>
      <c r="K48" s="89">
        <f>K42-K43-K44</f>
        <v>169.76350000000025</v>
      </c>
      <c r="L48" s="92">
        <f t="shared" si="4"/>
        <v>0.83336754648486722</v>
      </c>
      <c r="M48" s="92">
        <f t="shared" si="2"/>
        <v>1.1143750166158346</v>
      </c>
    </row>
    <row r="49" spans="1:13" s="96" customFormat="1" ht="15">
      <c r="A49" s="94" t="s">
        <v>72</v>
      </c>
      <c r="B49" s="94"/>
      <c r="C49" s="94"/>
      <c r="D49" s="297" t="s">
        <v>73</v>
      </c>
      <c r="E49" s="298"/>
      <c r="F49" s="94">
        <v>39</v>
      </c>
      <c r="G49" s="95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</row>
    <row r="50" spans="1:13" s="96" customFormat="1" ht="15">
      <c r="A50" s="94" t="s">
        <v>74</v>
      </c>
      <c r="B50" s="94"/>
      <c r="C50" s="94"/>
      <c r="D50" s="297" t="s">
        <v>75</v>
      </c>
      <c r="E50" s="298"/>
      <c r="F50" s="94">
        <v>40</v>
      </c>
      <c r="G50" s="95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</row>
    <row r="51" spans="1:13" s="2" customFormat="1" ht="15">
      <c r="A51" s="283"/>
      <c r="B51" s="283"/>
      <c r="C51" s="27" t="s">
        <v>19</v>
      </c>
      <c r="D51" s="278" t="s">
        <v>76</v>
      </c>
      <c r="E51" s="279"/>
      <c r="F51" s="27">
        <v>41</v>
      </c>
      <c r="G51" s="80">
        <v>0</v>
      </c>
      <c r="H51" s="97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</row>
    <row r="52" spans="1:13" s="2" customFormat="1" ht="15">
      <c r="A52" s="279"/>
      <c r="B52" s="279"/>
      <c r="C52" s="27" t="s">
        <v>21</v>
      </c>
      <c r="D52" s="278" t="s">
        <v>77</v>
      </c>
      <c r="E52" s="279"/>
      <c r="F52" s="27">
        <v>42</v>
      </c>
      <c r="G52" s="80">
        <v>0</v>
      </c>
      <c r="H52" s="97">
        <v>0</v>
      </c>
      <c r="I52" s="33">
        <f>' Bis.1'!I47+[1]liv1!M47</f>
        <v>0</v>
      </c>
      <c r="J52" s="33">
        <v>0</v>
      </c>
      <c r="K52" s="33">
        <v>0</v>
      </c>
      <c r="L52" s="33">
        <v>0</v>
      </c>
      <c r="M52" s="33">
        <f>' Bis.1'!M47+[1]liv1!Q47</f>
        <v>34.43</v>
      </c>
    </row>
    <row r="53" spans="1:13" s="2" customFormat="1" ht="15">
      <c r="A53" s="279"/>
      <c r="B53" s="279"/>
      <c r="C53" s="27" t="s">
        <v>69</v>
      </c>
      <c r="D53" s="278" t="s">
        <v>78</v>
      </c>
      <c r="E53" s="279"/>
      <c r="F53" s="27">
        <v>43</v>
      </c>
      <c r="G53" s="80">
        <v>0</v>
      </c>
      <c r="H53" s="97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</row>
    <row r="54" spans="1:13" s="2" customFormat="1" ht="15">
      <c r="A54" s="279"/>
      <c r="B54" s="279"/>
      <c r="C54" s="27" t="s">
        <v>79</v>
      </c>
      <c r="D54" s="278" t="s">
        <v>80</v>
      </c>
      <c r="E54" s="279"/>
      <c r="F54" s="27">
        <v>44</v>
      </c>
      <c r="G54" s="80">
        <v>0</v>
      </c>
      <c r="H54" s="97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</row>
    <row r="55" spans="1:13" s="2" customFormat="1" ht="15">
      <c r="A55" s="279"/>
      <c r="B55" s="279"/>
      <c r="C55" s="27" t="s">
        <v>81</v>
      </c>
      <c r="D55" s="278" t="s">
        <v>82</v>
      </c>
      <c r="E55" s="279"/>
      <c r="F55" s="27">
        <v>45</v>
      </c>
      <c r="G55" s="80">
        <f>' Bis.1'!G50+[1]liv1!G50</f>
        <v>0</v>
      </c>
      <c r="H55" s="97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</row>
    <row r="56" spans="1:13" s="96" customFormat="1" ht="15">
      <c r="A56" s="94" t="s">
        <v>83</v>
      </c>
      <c r="B56" s="94"/>
      <c r="C56" s="94"/>
      <c r="D56" s="297" t="s">
        <v>84</v>
      </c>
      <c r="E56" s="298"/>
      <c r="F56" s="94">
        <v>46</v>
      </c>
      <c r="G56" s="95">
        <v>0</v>
      </c>
      <c r="H56" s="71">
        <v>0</v>
      </c>
      <c r="I56" s="98" t="str">
        <f t="shared" ref="I56:I70" si="11">IF(G56=0,"0",H56/G56)</f>
        <v>0</v>
      </c>
      <c r="J56" s="71">
        <f>' Bis.1'!J51+[1]liv1!N51</f>
        <v>0</v>
      </c>
      <c r="K56" s="71">
        <f>' Bis.1'!K51+[1]liv1!O51</f>
        <v>0</v>
      </c>
      <c r="L56" s="71">
        <v>0</v>
      </c>
      <c r="M56" s="71" t="str">
        <f t="shared" si="2"/>
        <v/>
      </c>
    </row>
    <row r="57" spans="1:13" s="2" customFormat="1" ht="15">
      <c r="A57" s="27"/>
      <c r="B57" s="27">
        <v>1</v>
      </c>
      <c r="C57" s="27"/>
      <c r="D57" s="278" t="s">
        <v>85</v>
      </c>
      <c r="E57" s="279"/>
      <c r="F57" s="27">
        <v>47</v>
      </c>
      <c r="G57" s="80">
        <v>0</v>
      </c>
      <c r="H57" s="97">
        <v>0</v>
      </c>
      <c r="I57" s="99" t="str">
        <f t="shared" si="11"/>
        <v>0</v>
      </c>
      <c r="J57" s="83">
        <f>' Bis.1'!J52+[1]liv1!N52</f>
        <v>0</v>
      </c>
      <c r="K57" s="83">
        <f>' Bis.1'!K52+[1]liv1!O52</f>
        <v>0</v>
      </c>
      <c r="L57" s="33">
        <v>0</v>
      </c>
      <c r="M57" s="33" t="str">
        <f t="shared" si="2"/>
        <v/>
      </c>
    </row>
    <row r="58" spans="1:13" s="2" customFormat="1" ht="17.25" customHeight="1">
      <c r="A58" s="27"/>
      <c r="B58" s="27"/>
      <c r="C58" s="27"/>
      <c r="D58" s="28"/>
      <c r="E58" s="100" t="s">
        <v>86</v>
      </c>
      <c r="F58" s="27">
        <v>48</v>
      </c>
      <c r="G58" s="80">
        <v>0</v>
      </c>
      <c r="H58" s="97">
        <v>0</v>
      </c>
      <c r="I58" s="99" t="str">
        <f t="shared" si="11"/>
        <v>0</v>
      </c>
      <c r="J58" s="83">
        <f>' Bis.1'!J53+[1]liv1!N53</f>
        <v>0</v>
      </c>
      <c r="K58" s="83">
        <f>' Bis.1'!K53+[1]liv1!O53</f>
        <v>0</v>
      </c>
      <c r="L58" s="33" t="str">
        <f t="shared" ref="L58:L70" si="12">IF(H58=0,"",J58/H58)</f>
        <v/>
      </c>
      <c r="M58" s="33"/>
    </row>
    <row r="59" spans="1:13" s="96" customFormat="1" ht="15">
      <c r="A59" s="94" t="s">
        <v>87</v>
      </c>
      <c r="B59" s="94"/>
      <c r="C59" s="94"/>
      <c r="D59" s="297" t="s">
        <v>88</v>
      </c>
      <c r="E59" s="298"/>
      <c r="F59" s="94">
        <v>49</v>
      </c>
      <c r="G59" s="95">
        <v>0</v>
      </c>
      <c r="H59" s="71">
        <v>0</v>
      </c>
      <c r="I59" s="98" t="str">
        <f t="shared" si="11"/>
        <v>0</v>
      </c>
      <c r="J59" s="71">
        <f>' Bis.1'!J54+[1]liv1!N54</f>
        <v>0</v>
      </c>
      <c r="K59" s="71">
        <f>' Bis.1'!K54+[1]liv1!O54</f>
        <v>0</v>
      </c>
      <c r="L59" s="71" t="str">
        <f t="shared" si="12"/>
        <v/>
      </c>
      <c r="M59" s="71" t="str">
        <f t="shared" si="2"/>
        <v/>
      </c>
    </row>
    <row r="60" spans="1:13" s="96" customFormat="1" ht="15">
      <c r="A60" s="94" t="s">
        <v>89</v>
      </c>
      <c r="B60" s="94"/>
      <c r="C60" s="94"/>
      <c r="D60" s="297" t="s">
        <v>90</v>
      </c>
      <c r="E60" s="298"/>
      <c r="F60" s="94"/>
      <c r="G60" s="95">
        <f>' Bis.1'!G55+[1]liv1!G55</f>
        <v>25</v>
      </c>
      <c r="H60" s="71">
        <v>0</v>
      </c>
      <c r="I60" s="98">
        <f t="shared" si="11"/>
        <v>0</v>
      </c>
      <c r="J60" s="71">
        <f>' Bis.1'!J55+[1]liv1!N55</f>
        <v>0</v>
      </c>
      <c r="K60" s="71">
        <f>' Bis.1'!K55+[1]liv1!O55</f>
        <v>0</v>
      </c>
      <c r="L60" s="71" t="str">
        <f t="shared" si="12"/>
        <v/>
      </c>
      <c r="M60" s="71" t="str">
        <f t="shared" si="2"/>
        <v/>
      </c>
    </row>
    <row r="61" spans="1:13" s="2" customFormat="1" ht="18.75" customHeight="1">
      <c r="A61" s="283"/>
      <c r="B61" s="27">
        <v>1</v>
      </c>
      <c r="C61" s="27"/>
      <c r="D61" s="278" t="s">
        <v>91</v>
      </c>
      <c r="E61" s="279"/>
      <c r="F61" s="27">
        <v>50</v>
      </c>
      <c r="G61" s="101">
        <v>21</v>
      </c>
      <c r="H61" s="102">
        <v>24</v>
      </c>
      <c r="I61" s="99">
        <f t="shared" si="11"/>
        <v>1.1428571428571428</v>
      </c>
      <c r="J61" s="83">
        <v>24</v>
      </c>
      <c r="K61" s="83">
        <v>24</v>
      </c>
      <c r="L61" s="33">
        <f t="shared" si="12"/>
        <v>1</v>
      </c>
      <c r="M61" s="33">
        <f t="shared" si="2"/>
        <v>1</v>
      </c>
    </row>
    <row r="62" spans="1:13" s="2" customFormat="1" ht="16.5" customHeight="1">
      <c r="A62" s="283"/>
      <c r="B62" s="27">
        <v>2</v>
      </c>
      <c r="C62" s="27"/>
      <c r="D62" s="278" t="s">
        <v>92</v>
      </c>
      <c r="E62" s="279"/>
      <c r="F62" s="27">
        <v>51</v>
      </c>
      <c r="G62" s="101">
        <v>21</v>
      </c>
      <c r="H62" s="102">
        <v>24</v>
      </c>
      <c r="I62" s="99">
        <f t="shared" si="11"/>
        <v>1.1428571428571428</v>
      </c>
      <c r="J62" s="83">
        <v>24</v>
      </c>
      <c r="K62" s="83">
        <v>24</v>
      </c>
      <c r="L62" s="33">
        <f t="shared" si="12"/>
        <v>1</v>
      </c>
      <c r="M62" s="33">
        <f t="shared" si="2"/>
        <v>1</v>
      </c>
    </row>
    <row r="63" spans="1:13" s="2" customFormat="1" ht="29.25" customHeight="1">
      <c r="A63" s="283"/>
      <c r="B63" s="27">
        <v>3</v>
      </c>
      <c r="C63" s="27"/>
      <c r="D63" s="278" t="s">
        <v>93</v>
      </c>
      <c r="E63" s="279"/>
      <c r="F63" s="27">
        <v>52</v>
      </c>
      <c r="G63" s="80">
        <f>(G21/G61)/12*1000</f>
        <v>6363.7301587301572</v>
      </c>
      <c r="H63" s="81">
        <f>(H21/H61)/12*1000</f>
        <v>6620.104166666667</v>
      </c>
      <c r="I63" s="32">
        <f t="shared" si="11"/>
        <v>1.0402867503086692</v>
      </c>
      <c r="J63" s="83">
        <f>' Bis.1'!J58+[1]liv1!N58</f>
        <v>0</v>
      </c>
      <c r="K63" s="83">
        <f>' Bis.1'!K58+[1]liv1!O58</f>
        <v>0</v>
      </c>
      <c r="L63" s="33">
        <f t="shared" si="12"/>
        <v>0</v>
      </c>
      <c r="M63" s="33" t="str">
        <f t="shared" si="2"/>
        <v/>
      </c>
    </row>
    <row r="64" spans="1:13" s="2" customFormat="1" ht="35.25" customHeight="1">
      <c r="A64" s="283"/>
      <c r="B64" s="27">
        <v>4</v>
      </c>
      <c r="C64" s="27"/>
      <c r="D64" s="278" t="s">
        <v>94</v>
      </c>
      <c r="E64" s="279"/>
      <c r="F64" s="27">
        <v>53</v>
      </c>
      <c r="G64" s="80">
        <f>(G21/G62)/12*1000</f>
        <v>6363.7301587301572</v>
      </c>
      <c r="H64" s="81">
        <f>(H21/H62)/12*1000</f>
        <v>6620.104166666667</v>
      </c>
      <c r="I64" s="32">
        <f t="shared" si="11"/>
        <v>1.0402867503086692</v>
      </c>
      <c r="J64" s="83">
        <f>' Bis.1'!J59+[1]liv1!N59</f>
        <v>0</v>
      </c>
      <c r="K64" s="103">
        <f>'[1]Buget centralizat 2'!L162</f>
        <v>0</v>
      </c>
      <c r="L64" s="33">
        <f t="shared" si="12"/>
        <v>0</v>
      </c>
      <c r="M64" s="33" t="str">
        <f t="shared" si="2"/>
        <v/>
      </c>
    </row>
    <row r="65" spans="1:13" s="2" customFormat="1" ht="31.5" customHeight="1">
      <c r="A65" s="283"/>
      <c r="B65" s="27">
        <v>5</v>
      </c>
      <c r="C65" s="27"/>
      <c r="D65" s="278" t="s">
        <v>95</v>
      </c>
      <c r="E65" s="279"/>
      <c r="F65" s="27">
        <v>54</v>
      </c>
      <c r="G65" s="80">
        <f t="shared" ref="G65:H65" si="13">G12/G62</f>
        <v>153.58428571428573</v>
      </c>
      <c r="H65" s="81">
        <f t="shared" si="13"/>
        <v>161.84062500000002</v>
      </c>
      <c r="I65" s="32">
        <f t="shared" si="11"/>
        <v>1.0537577086569496</v>
      </c>
      <c r="J65" s="103">
        <f>J12/J62</f>
        <v>160.64583333333334</v>
      </c>
      <c r="K65" s="103">
        <f>K12/K62</f>
        <v>172.08333333333334</v>
      </c>
      <c r="L65" s="33">
        <f t="shared" si="12"/>
        <v>0.99261747990242455</v>
      </c>
      <c r="M65" s="104"/>
    </row>
    <row r="66" spans="1:13" s="2" customFormat="1" ht="33" customHeight="1">
      <c r="A66" s="283"/>
      <c r="B66" s="27">
        <v>6</v>
      </c>
      <c r="C66" s="27"/>
      <c r="D66" s="301" t="s">
        <v>96</v>
      </c>
      <c r="E66" s="301"/>
      <c r="F66" s="27">
        <v>55</v>
      </c>
      <c r="G66" s="80">
        <v>0</v>
      </c>
      <c r="H66" s="46">
        <v>0</v>
      </c>
      <c r="I66" s="32" t="str">
        <f t="shared" si="11"/>
        <v>0</v>
      </c>
      <c r="J66" s="83"/>
      <c r="K66" s="83"/>
      <c r="L66" s="33" t="str">
        <f t="shared" si="12"/>
        <v/>
      </c>
      <c r="M66" s="33"/>
    </row>
    <row r="67" spans="1:13" s="2" customFormat="1" ht="30.75" customHeight="1">
      <c r="A67" s="283"/>
      <c r="B67" s="27">
        <v>7</v>
      </c>
      <c r="C67" s="27"/>
      <c r="D67" s="278" t="s">
        <v>97</v>
      </c>
      <c r="E67" s="279"/>
      <c r="F67" s="27">
        <v>56</v>
      </c>
      <c r="G67" s="80">
        <v>0</v>
      </c>
      <c r="H67" s="46">
        <v>0</v>
      </c>
      <c r="I67" s="32" t="str">
        <f t="shared" si="11"/>
        <v>0</v>
      </c>
      <c r="J67" s="83"/>
      <c r="K67" s="83"/>
      <c r="L67" s="33" t="str">
        <f t="shared" si="12"/>
        <v/>
      </c>
      <c r="M67" s="33" t="str">
        <f t="shared" si="2"/>
        <v/>
      </c>
    </row>
    <row r="68" spans="1:13" s="2" customFormat="1" ht="17.25" customHeight="1">
      <c r="A68" s="283"/>
      <c r="B68" s="27">
        <v>8</v>
      </c>
      <c r="C68" s="27"/>
      <c r="D68" s="278" t="s">
        <v>98</v>
      </c>
      <c r="E68" s="279"/>
      <c r="F68" s="27">
        <v>57</v>
      </c>
      <c r="G68" s="80">
        <f t="shared" ref="G68:H68" si="14">(G16/G11)*1000</f>
        <v>856.46005407148334</v>
      </c>
      <c r="H68" s="81">
        <f t="shared" si="14"/>
        <v>880.8567879462704</v>
      </c>
      <c r="I68" s="32">
        <f t="shared" si="11"/>
        <v>1.0284855478767616</v>
      </c>
      <c r="J68" s="103">
        <f>(J16/J11)*1000</f>
        <v>899.97147006950945</v>
      </c>
      <c r="K68" s="103">
        <f>(K16/K11)*1000</f>
        <v>899.55206895716799</v>
      </c>
      <c r="L68" s="33">
        <f t="shared" si="12"/>
        <v>1.0217001019743575</v>
      </c>
      <c r="M68" s="104">
        <f>M16/M11*1000</f>
        <v>999.53398399139348</v>
      </c>
    </row>
    <row r="69" spans="1:13" s="2" customFormat="1" ht="15" customHeight="1">
      <c r="A69" s="283"/>
      <c r="B69" s="27">
        <v>9</v>
      </c>
      <c r="C69" s="27"/>
      <c r="D69" s="278" t="s">
        <v>99</v>
      </c>
      <c r="E69" s="279"/>
      <c r="F69" s="27">
        <v>58</v>
      </c>
      <c r="G69" s="80">
        <v>0</v>
      </c>
      <c r="H69" s="46">
        <v>0</v>
      </c>
      <c r="I69" s="32" t="str">
        <f t="shared" si="11"/>
        <v>0</v>
      </c>
      <c r="J69" s="83">
        <f>' Bis.1'!J64+[1]liv1!N64</f>
        <v>0</v>
      </c>
      <c r="K69" s="83">
        <f>' Bis.1'!K64+[1]liv1!O64</f>
        <v>0</v>
      </c>
      <c r="L69" s="33" t="str">
        <f t="shared" si="12"/>
        <v/>
      </c>
      <c r="M69" s="33" t="str">
        <f t="shared" si="2"/>
        <v/>
      </c>
    </row>
    <row r="70" spans="1:13" s="2" customFormat="1">
      <c r="A70" s="283"/>
      <c r="B70" s="27">
        <v>10</v>
      </c>
      <c r="C70" s="27"/>
      <c r="D70" s="278" t="s">
        <v>100</v>
      </c>
      <c r="E70" s="279"/>
      <c r="F70" s="27">
        <v>59</v>
      </c>
      <c r="G70" s="80">
        <v>0</v>
      </c>
      <c r="H70" s="46">
        <v>0</v>
      </c>
      <c r="I70" s="32" t="str">
        <f t="shared" si="11"/>
        <v>0</v>
      </c>
      <c r="J70" s="83">
        <f>' Bis.1'!J65+[1]liv1!N65</f>
        <v>160.64583333333334</v>
      </c>
      <c r="K70" s="83">
        <f>' Bis.1'!K65+[1]liv1!O65</f>
        <v>172.08333333333334</v>
      </c>
      <c r="L70" s="33" t="str">
        <f t="shared" si="12"/>
        <v/>
      </c>
      <c r="M70" s="33">
        <f>IF(J70=0,"",K70/J70)</f>
        <v>1.0711969913111139</v>
      </c>
    </row>
    <row r="71" spans="1:13" ht="20.100000000000001" customHeight="1">
      <c r="A71" s="302" t="s">
        <v>101</v>
      </c>
      <c r="B71" s="302"/>
      <c r="C71" s="302"/>
      <c r="D71" s="302"/>
      <c r="E71" s="302"/>
      <c r="F71" s="303" t="s">
        <v>102</v>
      </c>
      <c r="G71" s="303"/>
      <c r="H71" s="303"/>
      <c r="I71" s="303"/>
      <c r="J71" s="303"/>
      <c r="K71" s="303"/>
      <c r="L71" s="303"/>
      <c r="M71" s="303"/>
    </row>
    <row r="72" spans="1:13" ht="20.100000000000001" customHeight="1">
      <c r="A72" s="302" t="s">
        <v>103</v>
      </c>
      <c r="B72" s="302" t="s">
        <v>104</v>
      </c>
      <c r="C72" s="302"/>
      <c r="D72" s="302"/>
      <c r="E72" s="302"/>
      <c r="F72" s="303" t="s">
        <v>105</v>
      </c>
      <c r="G72" s="303"/>
      <c r="H72" s="303"/>
      <c r="I72" s="303"/>
      <c r="J72" s="303"/>
      <c r="K72" s="303"/>
      <c r="L72" s="303"/>
      <c r="M72" s="303"/>
    </row>
    <row r="73" spans="1:13" ht="20.100000000000001" customHeight="1">
      <c r="A73" s="302"/>
      <c r="B73" s="302"/>
      <c r="C73" s="302"/>
      <c r="D73" s="302"/>
      <c r="E73" s="302"/>
      <c r="F73" s="304" t="s">
        <v>106</v>
      </c>
      <c r="G73" s="304"/>
      <c r="H73" s="304"/>
      <c r="I73" s="304"/>
      <c r="J73" s="304"/>
      <c r="K73" s="304"/>
      <c r="L73" s="304"/>
      <c r="M73" s="304"/>
    </row>
    <row r="74" spans="1:13" ht="20.100000000000001" customHeight="1"/>
    <row r="75" spans="1:13" ht="24" customHeight="1"/>
    <row r="76" spans="1:13" ht="20.100000000000001" customHeight="1"/>
    <row r="77" spans="1:13" ht="20.100000000000001" customHeight="1"/>
    <row r="78" spans="1:13" ht="20.100000000000001" customHeight="1"/>
    <row r="79" spans="1:13" ht="33.75" customHeight="1"/>
    <row r="80" spans="1:13" ht="16.5" customHeight="1"/>
    <row r="81" spans="4:13" ht="16.5" customHeight="1"/>
    <row r="82" spans="4:13" ht="20.25" customHeight="1"/>
    <row r="83" spans="4:13" ht="20.25" customHeight="1"/>
    <row r="84" spans="4:13" s="110" customFormat="1" ht="20.100000000000001" customHeight="1">
      <c r="D84" s="108"/>
      <c r="E84" s="109"/>
      <c r="H84" s="107"/>
      <c r="I84" s="107"/>
      <c r="J84" s="107"/>
      <c r="K84" s="107"/>
      <c r="L84" s="107"/>
      <c r="M84" s="107"/>
    </row>
    <row r="85" spans="4:13" s="110" customFormat="1" ht="20.100000000000001" customHeight="1">
      <c r="D85" s="108"/>
      <c r="E85" s="109"/>
      <c r="H85" s="107"/>
      <c r="I85" s="107"/>
      <c r="J85" s="107"/>
      <c r="K85" s="107"/>
      <c r="L85" s="107"/>
      <c r="M85" s="107"/>
    </row>
    <row r="86" spans="4:13" ht="20.100000000000001" customHeight="1"/>
    <row r="87" spans="4:13" ht="20.100000000000001" customHeight="1"/>
    <row r="88" spans="4:13" ht="20.100000000000001" customHeight="1"/>
    <row r="89" spans="4:13" ht="20.100000000000001" customHeight="1"/>
    <row r="90" spans="4:13" s="110" customFormat="1" ht="20.100000000000001" customHeight="1">
      <c r="D90" s="108"/>
      <c r="E90" s="109"/>
      <c r="H90" s="107"/>
      <c r="I90" s="107"/>
      <c r="J90" s="107"/>
      <c r="K90" s="107"/>
      <c r="L90" s="107"/>
      <c r="M90" s="107"/>
    </row>
    <row r="91" spans="4:13" ht="22.5" customHeight="1"/>
    <row r="97" ht="51.75" customHeight="1"/>
    <row r="98" ht="35.25" customHeight="1"/>
    <row r="118" spans="4:13" s="110" customFormat="1">
      <c r="D118" s="108"/>
      <c r="E118" s="109"/>
      <c r="H118" s="107"/>
      <c r="I118" s="107"/>
      <c r="J118" s="107"/>
      <c r="K118" s="107"/>
      <c r="L118" s="107"/>
      <c r="M118" s="107"/>
    </row>
    <row r="121" spans="4:13" s="112" customFormat="1">
      <c r="D121" s="111"/>
      <c r="G121" s="113"/>
      <c r="H121" s="114"/>
      <c r="I121" s="107"/>
      <c r="J121" s="107"/>
      <c r="K121" s="107"/>
      <c r="L121" s="107"/>
      <c r="M121" s="114"/>
    </row>
    <row r="123" spans="4:13">
      <c r="I123" s="114"/>
      <c r="J123" s="114"/>
      <c r="K123" s="114"/>
      <c r="L123" s="114"/>
    </row>
  </sheetData>
  <mergeCells count="81">
    <mergeCell ref="A71:E71"/>
    <mergeCell ref="F71:M71"/>
    <mergeCell ref="A72:E72"/>
    <mergeCell ref="F72:M72"/>
    <mergeCell ref="A73:E73"/>
    <mergeCell ref="F73:M73"/>
    <mergeCell ref="D56:E56"/>
    <mergeCell ref="D57:E57"/>
    <mergeCell ref="D59:E59"/>
    <mergeCell ref="D60:E60"/>
    <mergeCell ref="D65:E65"/>
    <mergeCell ref="A61:A70"/>
    <mergeCell ref="D61:E61"/>
    <mergeCell ref="D62:E62"/>
    <mergeCell ref="D63:E63"/>
    <mergeCell ref="D64:E64"/>
    <mergeCell ref="D70:E70"/>
    <mergeCell ref="D66:E66"/>
    <mergeCell ref="D67:E67"/>
    <mergeCell ref="D68:E68"/>
    <mergeCell ref="D69:E69"/>
    <mergeCell ref="D47:E47"/>
    <mergeCell ref="D48:E48"/>
    <mergeCell ref="D49:E49"/>
    <mergeCell ref="D50:E50"/>
    <mergeCell ref="A51:A55"/>
    <mergeCell ref="B51:B55"/>
    <mergeCell ref="D51:E51"/>
    <mergeCell ref="D52:E52"/>
    <mergeCell ref="D53:E53"/>
    <mergeCell ref="D54:E54"/>
    <mergeCell ref="A37:A48"/>
    <mergeCell ref="D55:E55"/>
    <mergeCell ref="D46:E46"/>
    <mergeCell ref="D37:E37"/>
    <mergeCell ref="D38:E38"/>
    <mergeCell ref="D39:E39"/>
    <mergeCell ref="D32:E32"/>
    <mergeCell ref="D33:E33"/>
    <mergeCell ref="D34:E34"/>
    <mergeCell ref="D35:E35"/>
    <mergeCell ref="D36:E36"/>
    <mergeCell ref="D40:E40"/>
    <mergeCell ref="D41:E41"/>
    <mergeCell ref="D42:E42"/>
    <mergeCell ref="D43:E43"/>
    <mergeCell ref="D44:E44"/>
    <mergeCell ref="D45:E45"/>
    <mergeCell ref="D31:E31"/>
    <mergeCell ref="D11:E11"/>
    <mergeCell ref="A12:A15"/>
    <mergeCell ref="D12:E12"/>
    <mergeCell ref="D15:E15"/>
    <mergeCell ref="D16:E16"/>
    <mergeCell ref="A17:A29"/>
    <mergeCell ref="D17:E17"/>
    <mergeCell ref="B18:B28"/>
    <mergeCell ref="D18:E18"/>
    <mergeCell ref="D19:E19"/>
    <mergeCell ref="D20:E20"/>
    <mergeCell ref="C22:C27"/>
    <mergeCell ref="D28:E28"/>
    <mergeCell ref="D29:E29"/>
    <mergeCell ref="D30:E30"/>
    <mergeCell ref="I8:I9"/>
    <mergeCell ref="J8:J9"/>
    <mergeCell ref="K8:K9"/>
    <mergeCell ref="L8:M8"/>
    <mergeCell ref="G8:G9"/>
    <mergeCell ref="H8:H9"/>
    <mergeCell ref="B10:C10"/>
    <mergeCell ref="D10:E10"/>
    <mergeCell ref="A8:C9"/>
    <mergeCell ref="D8:E9"/>
    <mergeCell ref="F8:F9"/>
    <mergeCell ref="F3:M3"/>
    <mergeCell ref="A7:M7"/>
    <mergeCell ref="F2:M2"/>
    <mergeCell ref="F1:M1"/>
    <mergeCell ref="A5:M5"/>
    <mergeCell ref="A6:M6"/>
  </mergeCells>
  <printOptions horizontalCentered="1" verticalCentered="1"/>
  <pageMargins left="0" right="0" top="0" bottom="0" header="0" footer="0"/>
  <pageSetup paperSize="9" scale="75" orientation="landscape" r:id="rId1"/>
  <headerFooter alignWithMargins="0">
    <oddFooter>Pagina &amp;P</oddFooter>
  </headerFooter>
  <rowBreaks count="2" manualBreakCount="2">
    <brk id="29" min="3" max="16" man="1"/>
    <brk id="55" min="3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A1502-0007-499D-BA0A-37446537EE18}">
  <sheetPr>
    <tabColor rgb="FFFF0000"/>
  </sheetPr>
  <dimension ref="A1:T191"/>
  <sheetViews>
    <sheetView view="pageBreakPreview" topLeftCell="A97" zoomScaleNormal="100" zoomScaleSheetLayoutView="100" workbookViewId="0">
      <selection activeCell="N111" sqref="N111"/>
    </sheetView>
  </sheetViews>
  <sheetFormatPr defaultRowHeight="15.75"/>
  <cols>
    <col min="1" max="1" width="5.28515625" style="2" customWidth="1"/>
    <col min="2" max="2" width="4.5703125" style="2" customWidth="1"/>
    <col min="3" max="3" width="4.7109375" style="2" customWidth="1"/>
    <col min="4" max="4" width="7.42578125" style="2" customWidth="1"/>
    <col min="5" max="5" width="92.28515625" style="2" customWidth="1"/>
    <col min="6" max="6" width="8" style="2" customWidth="1"/>
    <col min="7" max="7" width="12" style="165" customWidth="1"/>
    <col min="8" max="8" width="10.140625" style="2" customWidth="1"/>
    <col min="9" max="9" width="12.140625" style="166" customWidth="1"/>
    <col min="10" max="10" width="12.140625" style="167" customWidth="1"/>
    <col min="11" max="11" width="12.42578125" style="2" customWidth="1"/>
    <col min="12" max="12" width="11.140625" style="2" customWidth="1"/>
    <col min="13" max="13" width="12.28515625" style="168" customWidth="1"/>
    <col min="14" max="14" width="12.28515625" style="219" customWidth="1"/>
    <col min="15" max="15" width="9.7109375" style="2" customWidth="1"/>
    <col min="16" max="16" width="10.28515625" style="169" customWidth="1"/>
    <col min="17" max="17" width="11.140625" style="2" customWidth="1"/>
    <col min="18" max="18" width="25.140625" style="2" customWidth="1"/>
    <col min="19" max="19" width="9.140625" style="2" customWidth="1"/>
    <col min="20" max="20" width="10.7109375" style="2" bestFit="1" customWidth="1"/>
    <col min="21" max="252" width="9.140625" style="2"/>
    <col min="253" max="253" width="5.28515625" style="2" customWidth="1"/>
    <col min="254" max="254" width="4.5703125" style="2" customWidth="1"/>
    <col min="255" max="255" width="4.7109375" style="2" customWidth="1"/>
    <col min="256" max="256" width="7.42578125" style="2" customWidth="1"/>
    <col min="257" max="257" width="92.28515625" style="2" customWidth="1"/>
    <col min="258" max="258" width="8" style="2" customWidth="1"/>
    <col min="259" max="259" width="12" style="2" customWidth="1"/>
    <col min="260" max="260" width="10.140625" style="2" customWidth="1"/>
    <col min="261" max="262" width="12.140625" style="2" customWidth="1"/>
    <col min="263" max="268" width="0" style="2" hidden="1" customWidth="1"/>
    <col min="269" max="269" width="13.28515625" style="2" customWidth="1"/>
    <col min="270" max="270" width="0" style="2" hidden="1" customWidth="1"/>
    <col min="271" max="271" width="10.5703125" style="2" customWidth="1"/>
    <col min="272" max="272" width="10.85546875" style="2" customWidth="1"/>
    <col min="273" max="273" width="11.140625" style="2" customWidth="1"/>
    <col min="274" max="274" width="25.140625" style="2" customWidth="1"/>
    <col min="275" max="275" width="9.140625" style="2"/>
    <col min="276" max="276" width="10.7109375" style="2" bestFit="1" customWidth="1"/>
    <col min="277" max="508" width="9.140625" style="2"/>
    <col min="509" max="509" width="5.28515625" style="2" customWidth="1"/>
    <col min="510" max="510" width="4.5703125" style="2" customWidth="1"/>
    <col min="511" max="511" width="4.7109375" style="2" customWidth="1"/>
    <col min="512" max="512" width="7.42578125" style="2" customWidth="1"/>
    <col min="513" max="513" width="92.28515625" style="2" customWidth="1"/>
    <col min="514" max="514" width="8" style="2" customWidth="1"/>
    <col min="515" max="515" width="12" style="2" customWidth="1"/>
    <col min="516" max="516" width="10.140625" style="2" customWidth="1"/>
    <col min="517" max="518" width="12.140625" style="2" customWidth="1"/>
    <col min="519" max="524" width="0" style="2" hidden="1" customWidth="1"/>
    <col min="525" max="525" width="13.28515625" style="2" customWidth="1"/>
    <col min="526" max="526" width="0" style="2" hidden="1" customWidth="1"/>
    <col min="527" max="527" width="10.5703125" style="2" customWidth="1"/>
    <col min="528" max="528" width="10.85546875" style="2" customWidth="1"/>
    <col min="529" max="529" width="11.140625" style="2" customWidth="1"/>
    <col min="530" max="530" width="25.140625" style="2" customWidth="1"/>
    <col min="531" max="531" width="9.140625" style="2"/>
    <col min="532" max="532" width="10.7109375" style="2" bestFit="1" customWidth="1"/>
    <col min="533" max="764" width="9.140625" style="2"/>
    <col min="765" max="765" width="5.28515625" style="2" customWidth="1"/>
    <col min="766" max="766" width="4.5703125" style="2" customWidth="1"/>
    <col min="767" max="767" width="4.7109375" style="2" customWidth="1"/>
    <col min="768" max="768" width="7.42578125" style="2" customWidth="1"/>
    <col min="769" max="769" width="92.28515625" style="2" customWidth="1"/>
    <col min="770" max="770" width="8" style="2" customWidth="1"/>
    <col min="771" max="771" width="12" style="2" customWidth="1"/>
    <col min="772" max="772" width="10.140625" style="2" customWidth="1"/>
    <col min="773" max="774" width="12.140625" style="2" customWidth="1"/>
    <col min="775" max="780" width="0" style="2" hidden="1" customWidth="1"/>
    <col min="781" max="781" width="13.28515625" style="2" customWidth="1"/>
    <col min="782" max="782" width="0" style="2" hidden="1" customWidth="1"/>
    <col min="783" max="783" width="10.5703125" style="2" customWidth="1"/>
    <col min="784" max="784" width="10.85546875" style="2" customWidth="1"/>
    <col min="785" max="785" width="11.140625" style="2" customWidth="1"/>
    <col min="786" max="786" width="25.140625" style="2" customWidth="1"/>
    <col min="787" max="787" width="9.140625" style="2"/>
    <col min="788" max="788" width="10.7109375" style="2" bestFit="1" customWidth="1"/>
    <col min="789" max="1020" width="9.140625" style="2"/>
    <col min="1021" max="1021" width="5.28515625" style="2" customWidth="1"/>
    <col min="1022" max="1022" width="4.5703125" style="2" customWidth="1"/>
    <col min="1023" max="1023" width="4.7109375" style="2" customWidth="1"/>
    <col min="1024" max="1024" width="7.42578125" style="2" customWidth="1"/>
    <col min="1025" max="1025" width="92.28515625" style="2" customWidth="1"/>
    <col min="1026" max="1026" width="8" style="2" customWidth="1"/>
    <col min="1027" max="1027" width="12" style="2" customWidth="1"/>
    <col min="1028" max="1028" width="10.140625" style="2" customWidth="1"/>
    <col min="1029" max="1030" width="12.140625" style="2" customWidth="1"/>
    <col min="1031" max="1036" width="0" style="2" hidden="1" customWidth="1"/>
    <col min="1037" max="1037" width="13.28515625" style="2" customWidth="1"/>
    <col min="1038" max="1038" width="0" style="2" hidden="1" customWidth="1"/>
    <col min="1039" max="1039" width="10.5703125" style="2" customWidth="1"/>
    <col min="1040" max="1040" width="10.85546875" style="2" customWidth="1"/>
    <col min="1041" max="1041" width="11.140625" style="2" customWidth="1"/>
    <col min="1042" max="1042" width="25.140625" style="2" customWidth="1"/>
    <col min="1043" max="1043" width="9.140625" style="2"/>
    <col min="1044" max="1044" width="10.7109375" style="2" bestFit="1" customWidth="1"/>
    <col min="1045" max="1276" width="9.140625" style="2"/>
    <col min="1277" max="1277" width="5.28515625" style="2" customWidth="1"/>
    <col min="1278" max="1278" width="4.5703125" style="2" customWidth="1"/>
    <col min="1279" max="1279" width="4.7109375" style="2" customWidth="1"/>
    <col min="1280" max="1280" width="7.42578125" style="2" customWidth="1"/>
    <col min="1281" max="1281" width="92.28515625" style="2" customWidth="1"/>
    <col min="1282" max="1282" width="8" style="2" customWidth="1"/>
    <col min="1283" max="1283" width="12" style="2" customWidth="1"/>
    <col min="1284" max="1284" width="10.140625" style="2" customWidth="1"/>
    <col min="1285" max="1286" width="12.140625" style="2" customWidth="1"/>
    <col min="1287" max="1292" width="0" style="2" hidden="1" customWidth="1"/>
    <col min="1293" max="1293" width="13.28515625" style="2" customWidth="1"/>
    <col min="1294" max="1294" width="0" style="2" hidden="1" customWidth="1"/>
    <col min="1295" max="1295" width="10.5703125" style="2" customWidth="1"/>
    <col min="1296" max="1296" width="10.85546875" style="2" customWidth="1"/>
    <col min="1297" max="1297" width="11.140625" style="2" customWidth="1"/>
    <col min="1298" max="1298" width="25.140625" style="2" customWidth="1"/>
    <col min="1299" max="1299" width="9.140625" style="2"/>
    <col min="1300" max="1300" width="10.7109375" style="2" bestFit="1" customWidth="1"/>
    <col min="1301" max="1532" width="9.140625" style="2"/>
    <col min="1533" max="1533" width="5.28515625" style="2" customWidth="1"/>
    <col min="1534" max="1534" width="4.5703125" style="2" customWidth="1"/>
    <col min="1535" max="1535" width="4.7109375" style="2" customWidth="1"/>
    <col min="1536" max="1536" width="7.42578125" style="2" customWidth="1"/>
    <col min="1537" max="1537" width="92.28515625" style="2" customWidth="1"/>
    <col min="1538" max="1538" width="8" style="2" customWidth="1"/>
    <col min="1539" max="1539" width="12" style="2" customWidth="1"/>
    <col min="1540" max="1540" width="10.140625" style="2" customWidth="1"/>
    <col min="1541" max="1542" width="12.140625" style="2" customWidth="1"/>
    <col min="1543" max="1548" width="0" style="2" hidden="1" customWidth="1"/>
    <col min="1549" max="1549" width="13.28515625" style="2" customWidth="1"/>
    <col min="1550" max="1550" width="0" style="2" hidden="1" customWidth="1"/>
    <col min="1551" max="1551" width="10.5703125" style="2" customWidth="1"/>
    <col min="1552" max="1552" width="10.85546875" style="2" customWidth="1"/>
    <col min="1553" max="1553" width="11.140625" style="2" customWidth="1"/>
    <col min="1554" max="1554" width="25.140625" style="2" customWidth="1"/>
    <col min="1555" max="1555" width="9.140625" style="2"/>
    <col min="1556" max="1556" width="10.7109375" style="2" bestFit="1" customWidth="1"/>
    <col min="1557" max="1788" width="9.140625" style="2"/>
    <col min="1789" max="1789" width="5.28515625" style="2" customWidth="1"/>
    <col min="1790" max="1790" width="4.5703125" style="2" customWidth="1"/>
    <col min="1791" max="1791" width="4.7109375" style="2" customWidth="1"/>
    <col min="1792" max="1792" width="7.42578125" style="2" customWidth="1"/>
    <col min="1793" max="1793" width="92.28515625" style="2" customWidth="1"/>
    <col min="1794" max="1794" width="8" style="2" customWidth="1"/>
    <col min="1795" max="1795" width="12" style="2" customWidth="1"/>
    <col min="1796" max="1796" width="10.140625" style="2" customWidth="1"/>
    <col min="1797" max="1798" width="12.140625" style="2" customWidth="1"/>
    <col min="1799" max="1804" width="0" style="2" hidden="1" customWidth="1"/>
    <col min="1805" max="1805" width="13.28515625" style="2" customWidth="1"/>
    <col min="1806" max="1806" width="0" style="2" hidden="1" customWidth="1"/>
    <col min="1807" max="1807" width="10.5703125" style="2" customWidth="1"/>
    <col min="1808" max="1808" width="10.85546875" style="2" customWidth="1"/>
    <col min="1809" max="1809" width="11.140625" style="2" customWidth="1"/>
    <col min="1810" max="1810" width="25.140625" style="2" customWidth="1"/>
    <col min="1811" max="1811" width="9.140625" style="2"/>
    <col min="1812" max="1812" width="10.7109375" style="2" bestFit="1" customWidth="1"/>
    <col min="1813" max="2044" width="9.140625" style="2"/>
    <col min="2045" max="2045" width="5.28515625" style="2" customWidth="1"/>
    <col min="2046" max="2046" width="4.5703125" style="2" customWidth="1"/>
    <col min="2047" max="2047" width="4.7109375" style="2" customWidth="1"/>
    <col min="2048" max="2048" width="7.42578125" style="2" customWidth="1"/>
    <col min="2049" max="2049" width="92.28515625" style="2" customWidth="1"/>
    <col min="2050" max="2050" width="8" style="2" customWidth="1"/>
    <col min="2051" max="2051" width="12" style="2" customWidth="1"/>
    <col min="2052" max="2052" width="10.140625" style="2" customWidth="1"/>
    <col min="2053" max="2054" width="12.140625" style="2" customWidth="1"/>
    <col min="2055" max="2060" width="0" style="2" hidden="1" customWidth="1"/>
    <col min="2061" max="2061" width="13.28515625" style="2" customWidth="1"/>
    <col min="2062" max="2062" width="0" style="2" hidden="1" customWidth="1"/>
    <col min="2063" max="2063" width="10.5703125" style="2" customWidth="1"/>
    <col min="2064" max="2064" width="10.85546875" style="2" customWidth="1"/>
    <col min="2065" max="2065" width="11.140625" style="2" customWidth="1"/>
    <col min="2066" max="2066" width="25.140625" style="2" customWidth="1"/>
    <col min="2067" max="2067" width="9.140625" style="2"/>
    <col min="2068" max="2068" width="10.7109375" style="2" bestFit="1" customWidth="1"/>
    <col min="2069" max="2300" width="9.140625" style="2"/>
    <col min="2301" max="2301" width="5.28515625" style="2" customWidth="1"/>
    <col min="2302" max="2302" width="4.5703125" style="2" customWidth="1"/>
    <col min="2303" max="2303" width="4.7109375" style="2" customWidth="1"/>
    <col min="2304" max="2304" width="7.42578125" style="2" customWidth="1"/>
    <col min="2305" max="2305" width="92.28515625" style="2" customWidth="1"/>
    <col min="2306" max="2306" width="8" style="2" customWidth="1"/>
    <col min="2307" max="2307" width="12" style="2" customWidth="1"/>
    <col min="2308" max="2308" width="10.140625" style="2" customWidth="1"/>
    <col min="2309" max="2310" width="12.140625" style="2" customWidth="1"/>
    <col min="2311" max="2316" width="0" style="2" hidden="1" customWidth="1"/>
    <col min="2317" max="2317" width="13.28515625" style="2" customWidth="1"/>
    <col min="2318" max="2318" width="0" style="2" hidden="1" customWidth="1"/>
    <col min="2319" max="2319" width="10.5703125" style="2" customWidth="1"/>
    <col min="2320" max="2320" width="10.85546875" style="2" customWidth="1"/>
    <col min="2321" max="2321" width="11.140625" style="2" customWidth="1"/>
    <col min="2322" max="2322" width="25.140625" style="2" customWidth="1"/>
    <col min="2323" max="2323" width="9.140625" style="2"/>
    <col min="2324" max="2324" width="10.7109375" style="2" bestFit="1" customWidth="1"/>
    <col min="2325" max="2556" width="9.140625" style="2"/>
    <col min="2557" max="2557" width="5.28515625" style="2" customWidth="1"/>
    <col min="2558" max="2558" width="4.5703125" style="2" customWidth="1"/>
    <col min="2559" max="2559" width="4.7109375" style="2" customWidth="1"/>
    <col min="2560" max="2560" width="7.42578125" style="2" customWidth="1"/>
    <col min="2561" max="2561" width="92.28515625" style="2" customWidth="1"/>
    <col min="2562" max="2562" width="8" style="2" customWidth="1"/>
    <col min="2563" max="2563" width="12" style="2" customWidth="1"/>
    <col min="2564" max="2564" width="10.140625" style="2" customWidth="1"/>
    <col min="2565" max="2566" width="12.140625" style="2" customWidth="1"/>
    <col min="2567" max="2572" width="0" style="2" hidden="1" customWidth="1"/>
    <col min="2573" max="2573" width="13.28515625" style="2" customWidth="1"/>
    <col min="2574" max="2574" width="0" style="2" hidden="1" customWidth="1"/>
    <col min="2575" max="2575" width="10.5703125" style="2" customWidth="1"/>
    <col min="2576" max="2576" width="10.85546875" style="2" customWidth="1"/>
    <col min="2577" max="2577" width="11.140625" style="2" customWidth="1"/>
    <col min="2578" max="2578" width="25.140625" style="2" customWidth="1"/>
    <col min="2579" max="2579" width="9.140625" style="2"/>
    <col min="2580" max="2580" width="10.7109375" style="2" bestFit="1" customWidth="1"/>
    <col min="2581" max="2812" width="9.140625" style="2"/>
    <col min="2813" max="2813" width="5.28515625" style="2" customWidth="1"/>
    <col min="2814" max="2814" width="4.5703125" style="2" customWidth="1"/>
    <col min="2815" max="2815" width="4.7109375" style="2" customWidth="1"/>
    <col min="2816" max="2816" width="7.42578125" style="2" customWidth="1"/>
    <col min="2817" max="2817" width="92.28515625" style="2" customWidth="1"/>
    <col min="2818" max="2818" width="8" style="2" customWidth="1"/>
    <col min="2819" max="2819" width="12" style="2" customWidth="1"/>
    <col min="2820" max="2820" width="10.140625" style="2" customWidth="1"/>
    <col min="2821" max="2822" width="12.140625" style="2" customWidth="1"/>
    <col min="2823" max="2828" width="0" style="2" hidden="1" customWidth="1"/>
    <col min="2829" max="2829" width="13.28515625" style="2" customWidth="1"/>
    <col min="2830" max="2830" width="0" style="2" hidden="1" customWidth="1"/>
    <col min="2831" max="2831" width="10.5703125" style="2" customWidth="1"/>
    <col min="2832" max="2832" width="10.85546875" style="2" customWidth="1"/>
    <col min="2833" max="2833" width="11.140625" style="2" customWidth="1"/>
    <col min="2834" max="2834" width="25.140625" style="2" customWidth="1"/>
    <col min="2835" max="2835" width="9.140625" style="2"/>
    <col min="2836" max="2836" width="10.7109375" style="2" bestFit="1" customWidth="1"/>
    <col min="2837" max="3068" width="9.140625" style="2"/>
    <col min="3069" max="3069" width="5.28515625" style="2" customWidth="1"/>
    <col min="3070" max="3070" width="4.5703125" style="2" customWidth="1"/>
    <col min="3071" max="3071" width="4.7109375" style="2" customWidth="1"/>
    <col min="3072" max="3072" width="7.42578125" style="2" customWidth="1"/>
    <col min="3073" max="3073" width="92.28515625" style="2" customWidth="1"/>
    <col min="3074" max="3074" width="8" style="2" customWidth="1"/>
    <col min="3075" max="3075" width="12" style="2" customWidth="1"/>
    <col min="3076" max="3076" width="10.140625" style="2" customWidth="1"/>
    <col min="3077" max="3078" width="12.140625" style="2" customWidth="1"/>
    <col min="3079" max="3084" width="0" style="2" hidden="1" customWidth="1"/>
    <col min="3085" max="3085" width="13.28515625" style="2" customWidth="1"/>
    <col min="3086" max="3086" width="0" style="2" hidden="1" customWidth="1"/>
    <col min="3087" max="3087" width="10.5703125" style="2" customWidth="1"/>
    <col min="3088" max="3088" width="10.85546875" style="2" customWidth="1"/>
    <col min="3089" max="3089" width="11.140625" style="2" customWidth="1"/>
    <col min="3090" max="3090" width="25.140625" style="2" customWidth="1"/>
    <col min="3091" max="3091" width="9.140625" style="2"/>
    <col min="3092" max="3092" width="10.7109375" style="2" bestFit="1" customWidth="1"/>
    <col min="3093" max="3324" width="9.140625" style="2"/>
    <col min="3325" max="3325" width="5.28515625" style="2" customWidth="1"/>
    <col min="3326" max="3326" width="4.5703125" style="2" customWidth="1"/>
    <col min="3327" max="3327" width="4.7109375" style="2" customWidth="1"/>
    <col min="3328" max="3328" width="7.42578125" style="2" customWidth="1"/>
    <col min="3329" max="3329" width="92.28515625" style="2" customWidth="1"/>
    <col min="3330" max="3330" width="8" style="2" customWidth="1"/>
    <col min="3331" max="3331" width="12" style="2" customWidth="1"/>
    <col min="3332" max="3332" width="10.140625" style="2" customWidth="1"/>
    <col min="3333" max="3334" width="12.140625" style="2" customWidth="1"/>
    <col min="3335" max="3340" width="0" style="2" hidden="1" customWidth="1"/>
    <col min="3341" max="3341" width="13.28515625" style="2" customWidth="1"/>
    <col min="3342" max="3342" width="0" style="2" hidden="1" customWidth="1"/>
    <col min="3343" max="3343" width="10.5703125" style="2" customWidth="1"/>
    <col min="3344" max="3344" width="10.85546875" style="2" customWidth="1"/>
    <col min="3345" max="3345" width="11.140625" style="2" customWidth="1"/>
    <col min="3346" max="3346" width="25.140625" style="2" customWidth="1"/>
    <col min="3347" max="3347" width="9.140625" style="2"/>
    <col min="3348" max="3348" width="10.7109375" style="2" bestFit="1" customWidth="1"/>
    <col min="3349" max="3580" width="9.140625" style="2"/>
    <col min="3581" max="3581" width="5.28515625" style="2" customWidth="1"/>
    <col min="3582" max="3582" width="4.5703125" style="2" customWidth="1"/>
    <col min="3583" max="3583" width="4.7109375" style="2" customWidth="1"/>
    <col min="3584" max="3584" width="7.42578125" style="2" customWidth="1"/>
    <col min="3585" max="3585" width="92.28515625" style="2" customWidth="1"/>
    <col min="3586" max="3586" width="8" style="2" customWidth="1"/>
    <col min="3587" max="3587" width="12" style="2" customWidth="1"/>
    <col min="3588" max="3588" width="10.140625" style="2" customWidth="1"/>
    <col min="3589" max="3590" width="12.140625" style="2" customWidth="1"/>
    <col min="3591" max="3596" width="0" style="2" hidden="1" customWidth="1"/>
    <col min="3597" max="3597" width="13.28515625" style="2" customWidth="1"/>
    <col min="3598" max="3598" width="0" style="2" hidden="1" customWidth="1"/>
    <col min="3599" max="3599" width="10.5703125" style="2" customWidth="1"/>
    <col min="3600" max="3600" width="10.85546875" style="2" customWidth="1"/>
    <col min="3601" max="3601" width="11.140625" style="2" customWidth="1"/>
    <col min="3602" max="3602" width="25.140625" style="2" customWidth="1"/>
    <col min="3603" max="3603" width="9.140625" style="2"/>
    <col min="3604" max="3604" width="10.7109375" style="2" bestFit="1" customWidth="1"/>
    <col min="3605" max="3836" width="9.140625" style="2"/>
    <col min="3837" max="3837" width="5.28515625" style="2" customWidth="1"/>
    <col min="3838" max="3838" width="4.5703125" style="2" customWidth="1"/>
    <col min="3839" max="3839" width="4.7109375" style="2" customWidth="1"/>
    <col min="3840" max="3840" width="7.42578125" style="2" customWidth="1"/>
    <col min="3841" max="3841" width="92.28515625" style="2" customWidth="1"/>
    <col min="3842" max="3842" width="8" style="2" customWidth="1"/>
    <col min="3843" max="3843" width="12" style="2" customWidth="1"/>
    <col min="3844" max="3844" width="10.140625" style="2" customWidth="1"/>
    <col min="3845" max="3846" width="12.140625" style="2" customWidth="1"/>
    <col min="3847" max="3852" width="0" style="2" hidden="1" customWidth="1"/>
    <col min="3853" max="3853" width="13.28515625" style="2" customWidth="1"/>
    <col min="3854" max="3854" width="0" style="2" hidden="1" customWidth="1"/>
    <col min="3855" max="3855" width="10.5703125" style="2" customWidth="1"/>
    <col min="3856" max="3856" width="10.85546875" style="2" customWidth="1"/>
    <col min="3857" max="3857" width="11.140625" style="2" customWidth="1"/>
    <col min="3858" max="3858" width="25.140625" style="2" customWidth="1"/>
    <col min="3859" max="3859" width="9.140625" style="2"/>
    <col min="3860" max="3860" width="10.7109375" style="2" bestFit="1" customWidth="1"/>
    <col min="3861" max="4092" width="9.140625" style="2"/>
    <col min="4093" max="4093" width="5.28515625" style="2" customWidth="1"/>
    <col min="4094" max="4094" width="4.5703125" style="2" customWidth="1"/>
    <col min="4095" max="4095" width="4.7109375" style="2" customWidth="1"/>
    <col min="4096" max="4096" width="7.42578125" style="2" customWidth="1"/>
    <col min="4097" max="4097" width="92.28515625" style="2" customWidth="1"/>
    <col min="4098" max="4098" width="8" style="2" customWidth="1"/>
    <col min="4099" max="4099" width="12" style="2" customWidth="1"/>
    <col min="4100" max="4100" width="10.140625" style="2" customWidth="1"/>
    <col min="4101" max="4102" width="12.140625" style="2" customWidth="1"/>
    <col min="4103" max="4108" width="0" style="2" hidden="1" customWidth="1"/>
    <col min="4109" max="4109" width="13.28515625" style="2" customWidth="1"/>
    <col min="4110" max="4110" width="0" style="2" hidden="1" customWidth="1"/>
    <col min="4111" max="4111" width="10.5703125" style="2" customWidth="1"/>
    <col min="4112" max="4112" width="10.85546875" style="2" customWidth="1"/>
    <col min="4113" max="4113" width="11.140625" style="2" customWidth="1"/>
    <col min="4114" max="4114" width="25.140625" style="2" customWidth="1"/>
    <col min="4115" max="4115" width="9.140625" style="2"/>
    <col min="4116" max="4116" width="10.7109375" style="2" bestFit="1" customWidth="1"/>
    <col min="4117" max="4348" width="9.140625" style="2"/>
    <col min="4349" max="4349" width="5.28515625" style="2" customWidth="1"/>
    <col min="4350" max="4350" width="4.5703125" style="2" customWidth="1"/>
    <col min="4351" max="4351" width="4.7109375" style="2" customWidth="1"/>
    <col min="4352" max="4352" width="7.42578125" style="2" customWidth="1"/>
    <col min="4353" max="4353" width="92.28515625" style="2" customWidth="1"/>
    <col min="4354" max="4354" width="8" style="2" customWidth="1"/>
    <col min="4355" max="4355" width="12" style="2" customWidth="1"/>
    <col min="4356" max="4356" width="10.140625" style="2" customWidth="1"/>
    <col min="4357" max="4358" width="12.140625" style="2" customWidth="1"/>
    <col min="4359" max="4364" width="0" style="2" hidden="1" customWidth="1"/>
    <col min="4365" max="4365" width="13.28515625" style="2" customWidth="1"/>
    <col min="4366" max="4366" width="0" style="2" hidden="1" customWidth="1"/>
    <col min="4367" max="4367" width="10.5703125" style="2" customWidth="1"/>
    <col min="4368" max="4368" width="10.85546875" style="2" customWidth="1"/>
    <col min="4369" max="4369" width="11.140625" style="2" customWidth="1"/>
    <col min="4370" max="4370" width="25.140625" style="2" customWidth="1"/>
    <col min="4371" max="4371" width="9.140625" style="2"/>
    <col min="4372" max="4372" width="10.7109375" style="2" bestFit="1" customWidth="1"/>
    <col min="4373" max="4604" width="9.140625" style="2"/>
    <col min="4605" max="4605" width="5.28515625" style="2" customWidth="1"/>
    <col min="4606" max="4606" width="4.5703125" style="2" customWidth="1"/>
    <col min="4607" max="4607" width="4.7109375" style="2" customWidth="1"/>
    <col min="4608" max="4608" width="7.42578125" style="2" customWidth="1"/>
    <col min="4609" max="4609" width="92.28515625" style="2" customWidth="1"/>
    <col min="4610" max="4610" width="8" style="2" customWidth="1"/>
    <col min="4611" max="4611" width="12" style="2" customWidth="1"/>
    <col min="4612" max="4612" width="10.140625" style="2" customWidth="1"/>
    <col min="4613" max="4614" width="12.140625" style="2" customWidth="1"/>
    <col min="4615" max="4620" width="0" style="2" hidden="1" customWidth="1"/>
    <col min="4621" max="4621" width="13.28515625" style="2" customWidth="1"/>
    <col min="4622" max="4622" width="0" style="2" hidden="1" customWidth="1"/>
    <col min="4623" max="4623" width="10.5703125" style="2" customWidth="1"/>
    <col min="4624" max="4624" width="10.85546875" style="2" customWidth="1"/>
    <col min="4625" max="4625" width="11.140625" style="2" customWidth="1"/>
    <col min="4626" max="4626" width="25.140625" style="2" customWidth="1"/>
    <col min="4627" max="4627" width="9.140625" style="2"/>
    <col min="4628" max="4628" width="10.7109375" style="2" bestFit="1" customWidth="1"/>
    <col min="4629" max="4860" width="9.140625" style="2"/>
    <col min="4861" max="4861" width="5.28515625" style="2" customWidth="1"/>
    <col min="4862" max="4862" width="4.5703125" style="2" customWidth="1"/>
    <col min="4863" max="4863" width="4.7109375" style="2" customWidth="1"/>
    <col min="4864" max="4864" width="7.42578125" style="2" customWidth="1"/>
    <col min="4865" max="4865" width="92.28515625" style="2" customWidth="1"/>
    <col min="4866" max="4866" width="8" style="2" customWidth="1"/>
    <col min="4867" max="4867" width="12" style="2" customWidth="1"/>
    <col min="4868" max="4868" width="10.140625" style="2" customWidth="1"/>
    <col min="4869" max="4870" width="12.140625" style="2" customWidth="1"/>
    <col min="4871" max="4876" width="0" style="2" hidden="1" customWidth="1"/>
    <col min="4877" max="4877" width="13.28515625" style="2" customWidth="1"/>
    <col min="4878" max="4878" width="0" style="2" hidden="1" customWidth="1"/>
    <col min="4879" max="4879" width="10.5703125" style="2" customWidth="1"/>
    <col min="4880" max="4880" width="10.85546875" style="2" customWidth="1"/>
    <col min="4881" max="4881" width="11.140625" style="2" customWidth="1"/>
    <col min="4882" max="4882" width="25.140625" style="2" customWidth="1"/>
    <col min="4883" max="4883" width="9.140625" style="2"/>
    <col min="4884" max="4884" width="10.7109375" style="2" bestFit="1" customWidth="1"/>
    <col min="4885" max="5116" width="9.140625" style="2"/>
    <col min="5117" max="5117" width="5.28515625" style="2" customWidth="1"/>
    <col min="5118" max="5118" width="4.5703125" style="2" customWidth="1"/>
    <col min="5119" max="5119" width="4.7109375" style="2" customWidth="1"/>
    <col min="5120" max="5120" width="7.42578125" style="2" customWidth="1"/>
    <col min="5121" max="5121" width="92.28515625" style="2" customWidth="1"/>
    <col min="5122" max="5122" width="8" style="2" customWidth="1"/>
    <col min="5123" max="5123" width="12" style="2" customWidth="1"/>
    <col min="5124" max="5124" width="10.140625" style="2" customWidth="1"/>
    <col min="5125" max="5126" width="12.140625" style="2" customWidth="1"/>
    <col min="5127" max="5132" width="0" style="2" hidden="1" customWidth="1"/>
    <col min="5133" max="5133" width="13.28515625" style="2" customWidth="1"/>
    <col min="5134" max="5134" width="0" style="2" hidden="1" customWidth="1"/>
    <col min="5135" max="5135" width="10.5703125" style="2" customWidth="1"/>
    <col min="5136" max="5136" width="10.85546875" style="2" customWidth="1"/>
    <col min="5137" max="5137" width="11.140625" style="2" customWidth="1"/>
    <col min="5138" max="5138" width="25.140625" style="2" customWidth="1"/>
    <col min="5139" max="5139" width="9.140625" style="2"/>
    <col min="5140" max="5140" width="10.7109375" style="2" bestFit="1" customWidth="1"/>
    <col min="5141" max="5372" width="9.140625" style="2"/>
    <col min="5373" max="5373" width="5.28515625" style="2" customWidth="1"/>
    <col min="5374" max="5374" width="4.5703125" style="2" customWidth="1"/>
    <col min="5375" max="5375" width="4.7109375" style="2" customWidth="1"/>
    <col min="5376" max="5376" width="7.42578125" style="2" customWidth="1"/>
    <col min="5377" max="5377" width="92.28515625" style="2" customWidth="1"/>
    <col min="5378" max="5378" width="8" style="2" customWidth="1"/>
    <col min="5379" max="5379" width="12" style="2" customWidth="1"/>
    <col min="5380" max="5380" width="10.140625" style="2" customWidth="1"/>
    <col min="5381" max="5382" width="12.140625" style="2" customWidth="1"/>
    <col min="5383" max="5388" width="0" style="2" hidden="1" customWidth="1"/>
    <col min="5389" max="5389" width="13.28515625" style="2" customWidth="1"/>
    <col min="5390" max="5390" width="0" style="2" hidden="1" customWidth="1"/>
    <col min="5391" max="5391" width="10.5703125" style="2" customWidth="1"/>
    <col min="5392" max="5392" width="10.85546875" style="2" customWidth="1"/>
    <col min="5393" max="5393" width="11.140625" style="2" customWidth="1"/>
    <col min="5394" max="5394" width="25.140625" style="2" customWidth="1"/>
    <col min="5395" max="5395" width="9.140625" style="2"/>
    <col min="5396" max="5396" width="10.7109375" style="2" bestFit="1" customWidth="1"/>
    <col min="5397" max="5628" width="9.140625" style="2"/>
    <col min="5629" max="5629" width="5.28515625" style="2" customWidth="1"/>
    <col min="5630" max="5630" width="4.5703125" style="2" customWidth="1"/>
    <col min="5631" max="5631" width="4.7109375" style="2" customWidth="1"/>
    <col min="5632" max="5632" width="7.42578125" style="2" customWidth="1"/>
    <col min="5633" max="5633" width="92.28515625" style="2" customWidth="1"/>
    <col min="5634" max="5634" width="8" style="2" customWidth="1"/>
    <col min="5635" max="5635" width="12" style="2" customWidth="1"/>
    <col min="5636" max="5636" width="10.140625" style="2" customWidth="1"/>
    <col min="5637" max="5638" width="12.140625" style="2" customWidth="1"/>
    <col min="5639" max="5644" width="0" style="2" hidden="1" customWidth="1"/>
    <col min="5645" max="5645" width="13.28515625" style="2" customWidth="1"/>
    <col min="5646" max="5646" width="0" style="2" hidden="1" customWidth="1"/>
    <col min="5647" max="5647" width="10.5703125" style="2" customWidth="1"/>
    <col min="5648" max="5648" width="10.85546875" style="2" customWidth="1"/>
    <col min="5649" max="5649" width="11.140625" style="2" customWidth="1"/>
    <col min="5650" max="5650" width="25.140625" style="2" customWidth="1"/>
    <col min="5651" max="5651" width="9.140625" style="2"/>
    <col min="5652" max="5652" width="10.7109375" style="2" bestFit="1" customWidth="1"/>
    <col min="5653" max="5884" width="9.140625" style="2"/>
    <col min="5885" max="5885" width="5.28515625" style="2" customWidth="1"/>
    <col min="5886" max="5886" width="4.5703125" style="2" customWidth="1"/>
    <col min="5887" max="5887" width="4.7109375" style="2" customWidth="1"/>
    <col min="5888" max="5888" width="7.42578125" style="2" customWidth="1"/>
    <col min="5889" max="5889" width="92.28515625" style="2" customWidth="1"/>
    <col min="5890" max="5890" width="8" style="2" customWidth="1"/>
    <col min="5891" max="5891" width="12" style="2" customWidth="1"/>
    <col min="5892" max="5892" width="10.140625" style="2" customWidth="1"/>
    <col min="5893" max="5894" width="12.140625" style="2" customWidth="1"/>
    <col min="5895" max="5900" width="0" style="2" hidden="1" customWidth="1"/>
    <col min="5901" max="5901" width="13.28515625" style="2" customWidth="1"/>
    <col min="5902" max="5902" width="0" style="2" hidden="1" customWidth="1"/>
    <col min="5903" max="5903" width="10.5703125" style="2" customWidth="1"/>
    <col min="5904" max="5904" width="10.85546875" style="2" customWidth="1"/>
    <col min="5905" max="5905" width="11.140625" style="2" customWidth="1"/>
    <col min="5906" max="5906" width="25.140625" style="2" customWidth="1"/>
    <col min="5907" max="5907" width="9.140625" style="2"/>
    <col min="5908" max="5908" width="10.7109375" style="2" bestFit="1" customWidth="1"/>
    <col min="5909" max="6140" width="9.140625" style="2"/>
    <col min="6141" max="6141" width="5.28515625" style="2" customWidth="1"/>
    <col min="6142" max="6142" width="4.5703125" style="2" customWidth="1"/>
    <col min="6143" max="6143" width="4.7109375" style="2" customWidth="1"/>
    <col min="6144" max="6144" width="7.42578125" style="2" customWidth="1"/>
    <col min="6145" max="6145" width="92.28515625" style="2" customWidth="1"/>
    <col min="6146" max="6146" width="8" style="2" customWidth="1"/>
    <col min="6147" max="6147" width="12" style="2" customWidth="1"/>
    <col min="6148" max="6148" width="10.140625" style="2" customWidth="1"/>
    <col min="6149" max="6150" width="12.140625" style="2" customWidth="1"/>
    <col min="6151" max="6156" width="0" style="2" hidden="1" customWidth="1"/>
    <col min="6157" max="6157" width="13.28515625" style="2" customWidth="1"/>
    <col min="6158" max="6158" width="0" style="2" hidden="1" customWidth="1"/>
    <col min="6159" max="6159" width="10.5703125" style="2" customWidth="1"/>
    <col min="6160" max="6160" width="10.85546875" style="2" customWidth="1"/>
    <col min="6161" max="6161" width="11.140625" style="2" customWidth="1"/>
    <col min="6162" max="6162" width="25.140625" style="2" customWidth="1"/>
    <col min="6163" max="6163" width="9.140625" style="2"/>
    <col min="6164" max="6164" width="10.7109375" style="2" bestFit="1" customWidth="1"/>
    <col min="6165" max="6396" width="9.140625" style="2"/>
    <col min="6397" max="6397" width="5.28515625" style="2" customWidth="1"/>
    <col min="6398" max="6398" width="4.5703125" style="2" customWidth="1"/>
    <col min="6399" max="6399" width="4.7109375" style="2" customWidth="1"/>
    <col min="6400" max="6400" width="7.42578125" style="2" customWidth="1"/>
    <col min="6401" max="6401" width="92.28515625" style="2" customWidth="1"/>
    <col min="6402" max="6402" width="8" style="2" customWidth="1"/>
    <col min="6403" max="6403" width="12" style="2" customWidth="1"/>
    <col min="6404" max="6404" width="10.140625" style="2" customWidth="1"/>
    <col min="6405" max="6406" width="12.140625" style="2" customWidth="1"/>
    <col min="6407" max="6412" width="0" style="2" hidden="1" customWidth="1"/>
    <col min="6413" max="6413" width="13.28515625" style="2" customWidth="1"/>
    <col min="6414" max="6414" width="0" style="2" hidden="1" customWidth="1"/>
    <col min="6415" max="6415" width="10.5703125" style="2" customWidth="1"/>
    <col min="6416" max="6416" width="10.85546875" style="2" customWidth="1"/>
    <col min="6417" max="6417" width="11.140625" style="2" customWidth="1"/>
    <col min="6418" max="6418" width="25.140625" style="2" customWidth="1"/>
    <col min="6419" max="6419" width="9.140625" style="2"/>
    <col min="6420" max="6420" width="10.7109375" style="2" bestFit="1" customWidth="1"/>
    <col min="6421" max="6652" width="9.140625" style="2"/>
    <col min="6653" max="6653" width="5.28515625" style="2" customWidth="1"/>
    <col min="6654" max="6654" width="4.5703125" style="2" customWidth="1"/>
    <col min="6655" max="6655" width="4.7109375" style="2" customWidth="1"/>
    <col min="6656" max="6656" width="7.42578125" style="2" customWidth="1"/>
    <col min="6657" max="6657" width="92.28515625" style="2" customWidth="1"/>
    <col min="6658" max="6658" width="8" style="2" customWidth="1"/>
    <col min="6659" max="6659" width="12" style="2" customWidth="1"/>
    <col min="6660" max="6660" width="10.140625" style="2" customWidth="1"/>
    <col min="6661" max="6662" width="12.140625" style="2" customWidth="1"/>
    <col min="6663" max="6668" width="0" style="2" hidden="1" customWidth="1"/>
    <col min="6669" max="6669" width="13.28515625" style="2" customWidth="1"/>
    <col min="6670" max="6670" width="0" style="2" hidden="1" customWidth="1"/>
    <col min="6671" max="6671" width="10.5703125" style="2" customWidth="1"/>
    <col min="6672" max="6672" width="10.85546875" style="2" customWidth="1"/>
    <col min="6673" max="6673" width="11.140625" style="2" customWidth="1"/>
    <col min="6674" max="6674" width="25.140625" style="2" customWidth="1"/>
    <col min="6675" max="6675" width="9.140625" style="2"/>
    <col min="6676" max="6676" width="10.7109375" style="2" bestFit="1" customWidth="1"/>
    <col min="6677" max="6908" width="9.140625" style="2"/>
    <col min="6909" max="6909" width="5.28515625" style="2" customWidth="1"/>
    <col min="6910" max="6910" width="4.5703125" style="2" customWidth="1"/>
    <col min="6911" max="6911" width="4.7109375" style="2" customWidth="1"/>
    <col min="6912" max="6912" width="7.42578125" style="2" customWidth="1"/>
    <col min="6913" max="6913" width="92.28515625" style="2" customWidth="1"/>
    <col min="6914" max="6914" width="8" style="2" customWidth="1"/>
    <col min="6915" max="6915" width="12" style="2" customWidth="1"/>
    <col min="6916" max="6916" width="10.140625" style="2" customWidth="1"/>
    <col min="6917" max="6918" width="12.140625" style="2" customWidth="1"/>
    <col min="6919" max="6924" width="0" style="2" hidden="1" customWidth="1"/>
    <col min="6925" max="6925" width="13.28515625" style="2" customWidth="1"/>
    <col min="6926" max="6926" width="0" style="2" hidden="1" customWidth="1"/>
    <col min="6927" max="6927" width="10.5703125" style="2" customWidth="1"/>
    <col min="6928" max="6928" width="10.85546875" style="2" customWidth="1"/>
    <col min="6929" max="6929" width="11.140625" style="2" customWidth="1"/>
    <col min="6930" max="6930" width="25.140625" style="2" customWidth="1"/>
    <col min="6931" max="6931" width="9.140625" style="2"/>
    <col min="6932" max="6932" width="10.7109375" style="2" bestFit="1" customWidth="1"/>
    <col min="6933" max="7164" width="9.140625" style="2"/>
    <col min="7165" max="7165" width="5.28515625" style="2" customWidth="1"/>
    <col min="7166" max="7166" width="4.5703125" style="2" customWidth="1"/>
    <col min="7167" max="7167" width="4.7109375" style="2" customWidth="1"/>
    <col min="7168" max="7168" width="7.42578125" style="2" customWidth="1"/>
    <col min="7169" max="7169" width="92.28515625" style="2" customWidth="1"/>
    <col min="7170" max="7170" width="8" style="2" customWidth="1"/>
    <col min="7171" max="7171" width="12" style="2" customWidth="1"/>
    <col min="7172" max="7172" width="10.140625" style="2" customWidth="1"/>
    <col min="7173" max="7174" width="12.140625" style="2" customWidth="1"/>
    <col min="7175" max="7180" width="0" style="2" hidden="1" customWidth="1"/>
    <col min="7181" max="7181" width="13.28515625" style="2" customWidth="1"/>
    <col min="7182" max="7182" width="0" style="2" hidden="1" customWidth="1"/>
    <col min="7183" max="7183" width="10.5703125" style="2" customWidth="1"/>
    <col min="7184" max="7184" width="10.85546875" style="2" customWidth="1"/>
    <col min="7185" max="7185" width="11.140625" style="2" customWidth="1"/>
    <col min="7186" max="7186" width="25.140625" style="2" customWidth="1"/>
    <col min="7187" max="7187" width="9.140625" style="2"/>
    <col min="7188" max="7188" width="10.7109375" style="2" bestFit="1" customWidth="1"/>
    <col min="7189" max="7420" width="9.140625" style="2"/>
    <col min="7421" max="7421" width="5.28515625" style="2" customWidth="1"/>
    <col min="7422" max="7422" width="4.5703125" style="2" customWidth="1"/>
    <col min="7423" max="7423" width="4.7109375" style="2" customWidth="1"/>
    <col min="7424" max="7424" width="7.42578125" style="2" customWidth="1"/>
    <col min="7425" max="7425" width="92.28515625" style="2" customWidth="1"/>
    <col min="7426" max="7426" width="8" style="2" customWidth="1"/>
    <col min="7427" max="7427" width="12" style="2" customWidth="1"/>
    <col min="7428" max="7428" width="10.140625" style="2" customWidth="1"/>
    <col min="7429" max="7430" width="12.140625" style="2" customWidth="1"/>
    <col min="7431" max="7436" width="0" style="2" hidden="1" customWidth="1"/>
    <col min="7437" max="7437" width="13.28515625" style="2" customWidth="1"/>
    <col min="7438" max="7438" width="0" style="2" hidden="1" customWidth="1"/>
    <col min="7439" max="7439" width="10.5703125" style="2" customWidth="1"/>
    <col min="7440" max="7440" width="10.85546875" style="2" customWidth="1"/>
    <col min="7441" max="7441" width="11.140625" style="2" customWidth="1"/>
    <col min="7442" max="7442" width="25.140625" style="2" customWidth="1"/>
    <col min="7443" max="7443" width="9.140625" style="2"/>
    <col min="7444" max="7444" width="10.7109375" style="2" bestFit="1" customWidth="1"/>
    <col min="7445" max="7676" width="9.140625" style="2"/>
    <col min="7677" max="7677" width="5.28515625" style="2" customWidth="1"/>
    <col min="7678" max="7678" width="4.5703125" style="2" customWidth="1"/>
    <col min="7679" max="7679" width="4.7109375" style="2" customWidth="1"/>
    <col min="7680" max="7680" width="7.42578125" style="2" customWidth="1"/>
    <col min="7681" max="7681" width="92.28515625" style="2" customWidth="1"/>
    <col min="7682" max="7682" width="8" style="2" customWidth="1"/>
    <col min="7683" max="7683" width="12" style="2" customWidth="1"/>
    <col min="7684" max="7684" width="10.140625" style="2" customWidth="1"/>
    <col min="7685" max="7686" width="12.140625" style="2" customWidth="1"/>
    <col min="7687" max="7692" width="0" style="2" hidden="1" customWidth="1"/>
    <col min="7693" max="7693" width="13.28515625" style="2" customWidth="1"/>
    <col min="7694" max="7694" width="0" style="2" hidden="1" customWidth="1"/>
    <col min="7695" max="7695" width="10.5703125" style="2" customWidth="1"/>
    <col min="7696" max="7696" width="10.85546875" style="2" customWidth="1"/>
    <col min="7697" max="7697" width="11.140625" style="2" customWidth="1"/>
    <col min="7698" max="7698" width="25.140625" style="2" customWidth="1"/>
    <col min="7699" max="7699" width="9.140625" style="2"/>
    <col min="7700" max="7700" width="10.7109375" style="2" bestFit="1" customWidth="1"/>
    <col min="7701" max="7932" width="9.140625" style="2"/>
    <col min="7933" max="7933" width="5.28515625" style="2" customWidth="1"/>
    <col min="7934" max="7934" width="4.5703125" style="2" customWidth="1"/>
    <col min="7935" max="7935" width="4.7109375" style="2" customWidth="1"/>
    <col min="7936" max="7936" width="7.42578125" style="2" customWidth="1"/>
    <col min="7937" max="7937" width="92.28515625" style="2" customWidth="1"/>
    <col min="7938" max="7938" width="8" style="2" customWidth="1"/>
    <col min="7939" max="7939" width="12" style="2" customWidth="1"/>
    <col min="7940" max="7940" width="10.140625" style="2" customWidth="1"/>
    <col min="7941" max="7942" width="12.140625" style="2" customWidth="1"/>
    <col min="7943" max="7948" width="0" style="2" hidden="1" customWidth="1"/>
    <col min="7949" max="7949" width="13.28515625" style="2" customWidth="1"/>
    <col min="7950" max="7950" width="0" style="2" hidden="1" customWidth="1"/>
    <col min="7951" max="7951" width="10.5703125" style="2" customWidth="1"/>
    <col min="7952" max="7952" width="10.85546875" style="2" customWidth="1"/>
    <col min="7953" max="7953" width="11.140625" style="2" customWidth="1"/>
    <col min="7954" max="7954" width="25.140625" style="2" customWidth="1"/>
    <col min="7955" max="7955" width="9.140625" style="2"/>
    <col min="7956" max="7956" width="10.7109375" style="2" bestFit="1" customWidth="1"/>
    <col min="7957" max="8188" width="9.140625" style="2"/>
    <col min="8189" max="8189" width="5.28515625" style="2" customWidth="1"/>
    <col min="8190" max="8190" width="4.5703125" style="2" customWidth="1"/>
    <col min="8191" max="8191" width="4.7109375" style="2" customWidth="1"/>
    <col min="8192" max="8192" width="7.42578125" style="2" customWidth="1"/>
    <col min="8193" max="8193" width="92.28515625" style="2" customWidth="1"/>
    <col min="8194" max="8194" width="8" style="2" customWidth="1"/>
    <col min="8195" max="8195" width="12" style="2" customWidth="1"/>
    <col min="8196" max="8196" width="10.140625" style="2" customWidth="1"/>
    <col min="8197" max="8198" width="12.140625" style="2" customWidth="1"/>
    <col min="8199" max="8204" width="0" style="2" hidden="1" customWidth="1"/>
    <col min="8205" max="8205" width="13.28515625" style="2" customWidth="1"/>
    <col min="8206" max="8206" width="0" style="2" hidden="1" customWidth="1"/>
    <col min="8207" max="8207" width="10.5703125" style="2" customWidth="1"/>
    <col min="8208" max="8208" width="10.85546875" style="2" customWidth="1"/>
    <col min="8209" max="8209" width="11.140625" style="2" customWidth="1"/>
    <col min="8210" max="8210" width="25.140625" style="2" customWidth="1"/>
    <col min="8211" max="8211" width="9.140625" style="2"/>
    <col min="8212" max="8212" width="10.7109375" style="2" bestFit="1" customWidth="1"/>
    <col min="8213" max="8444" width="9.140625" style="2"/>
    <col min="8445" max="8445" width="5.28515625" style="2" customWidth="1"/>
    <col min="8446" max="8446" width="4.5703125" style="2" customWidth="1"/>
    <col min="8447" max="8447" width="4.7109375" style="2" customWidth="1"/>
    <col min="8448" max="8448" width="7.42578125" style="2" customWidth="1"/>
    <col min="8449" max="8449" width="92.28515625" style="2" customWidth="1"/>
    <col min="8450" max="8450" width="8" style="2" customWidth="1"/>
    <col min="8451" max="8451" width="12" style="2" customWidth="1"/>
    <col min="8452" max="8452" width="10.140625" style="2" customWidth="1"/>
    <col min="8453" max="8454" width="12.140625" style="2" customWidth="1"/>
    <col min="8455" max="8460" width="0" style="2" hidden="1" customWidth="1"/>
    <col min="8461" max="8461" width="13.28515625" style="2" customWidth="1"/>
    <col min="8462" max="8462" width="0" style="2" hidden="1" customWidth="1"/>
    <col min="8463" max="8463" width="10.5703125" style="2" customWidth="1"/>
    <col min="8464" max="8464" width="10.85546875" style="2" customWidth="1"/>
    <col min="8465" max="8465" width="11.140625" style="2" customWidth="1"/>
    <col min="8466" max="8466" width="25.140625" style="2" customWidth="1"/>
    <col min="8467" max="8467" width="9.140625" style="2"/>
    <col min="8468" max="8468" width="10.7109375" style="2" bestFit="1" customWidth="1"/>
    <col min="8469" max="8700" width="9.140625" style="2"/>
    <col min="8701" max="8701" width="5.28515625" style="2" customWidth="1"/>
    <col min="8702" max="8702" width="4.5703125" style="2" customWidth="1"/>
    <col min="8703" max="8703" width="4.7109375" style="2" customWidth="1"/>
    <col min="8704" max="8704" width="7.42578125" style="2" customWidth="1"/>
    <col min="8705" max="8705" width="92.28515625" style="2" customWidth="1"/>
    <col min="8706" max="8706" width="8" style="2" customWidth="1"/>
    <col min="8707" max="8707" width="12" style="2" customWidth="1"/>
    <col min="8708" max="8708" width="10.140625" style="2" customWidth="1"/>
    <col min="8709" max="8710" width="12.140625" style="2" customWidth="1"/>
    <col min="8711" max="8716" width="0" style="2" hidden="1" customWidth="1"/>
    <col min="8717" max="8717" width="13.28515625" style="2" customWidth="1"/>
    <col min="8718" max="8718" width="0" style="2" hidden="1" customWidth="1"/>
    <col min="8719" max="8719" width="10.5703125" style="2" customWidth="1"/>
    <col min="8720" max="8720" width="10.85546875" style="2" customWidth="1"/>
    <col min="8721" max="8721" width="11.140625" style="2" customWidth="1"/>
    <col min="8722" max="8722" width="25.140625" style="2" customWidth="1"/>
    <col min="8723" max="8723" width="9.140625" style="2"/>
    <col min="8724" max="8724" width="10.7109375" style="2" bestFit="1" customWidth="1"/>
    <col min="8725" max="8956" width="9.140625" style="2"/>
    <col min="8957" max="8957" width="5.28515625" style="2" customWidth="1"/>
    <col min="8958" max="8958" width="4.5703125" style="2" customWidth="1"/>
    <col min="8959" max="8959" width="4.7109375" style="2" customWidth="1"/>
    <col min="8960" max="8960" width="7.42578125" style="2" customWidth="1"/>
    <col min="8961" max="8961" width="92.28515625" style="2" customWidth="1"/>
    <col min="8962" max="8962" width="8" style="2" customWidth="1"/>
    <col min="8963" max="8963" width="12" style="2" customWidth="1"/>
    <col min="8964" max="8964" width="10.140625" style="2" customWidth="1"/>
    <col min="8965" max="8966" width="12.140625" style="2" customWidth="1"/>
    <col min="8967" max="8972" width="0" style="2" hidden="1" customWidth="1"/>
    <col min="8973" max="8973" width="13.28515625" style="2" customWidth="1"/>
    <col min="8974" max="8974" width="0" style="2" hidden="1" customWidth="1"/>
    <col min="8975" max="8975" width="10.5703125" style="2" customWidth="1"/>
    <col min="8976" max="8976" width="10.85546875" style="2" customWidth="1"/>
    <col min="8977" max="8977" width="11.140625" style="2" customWidth="1"/>
    <col min="8978" max="8978" width="25.140625" style="2" customWidth="1"/>
    <col min="8979" max="8979" width="9.140625" style="2"/>
    <col min="8980" max="8980" width="10.7109375" style="2" bestFit="1" customWidth="1"/>
    <col min="8981" max="9212" width="9.140625" style="2"/>
    <col min="9213" max="9213" width="5.28515625" style="2" customWidth="1"/>
    <col min="9214" max="9214" width="4.5703125" style="2" customWidth="1"/>
    <col min="9215" max="9215" width="4.7109375" style="2" customWidth="1"/>
    <col min="9216" max="9216" width="7.42578125" style="2" customWidth="1"/>
    <col min="9217" max="9217" width="92.28515625" style="2" customWidth="1"/>
    <col min="9218" max="9218" width="8" style="2" customWidth="1"/>
    <col min="9219" max="9219" width="12" style="2" customWidth="1"/>
    <col min="9220" max="9220" width="10.140625" style="2" customWidth="1"/>
    <col min="9221" max="9222" width="12.140625" style="2" customWidth="1"/>
    <col min="9223" max="9228" width="0" style="2" hidden="1" customWidth="1"/>
    <col min="9229" max="9229" width="13.28515625" style="2" customWidth="1"/>
    <col min="9230" max="9230" width="0" style="2" hidden="1" customWidth="1"/>
    <col min="9231" max="9231" width="10.5703125" style="2" customWidth="1"/>
    <col min="9232" max="9232" width="10.85546875" style="2" customWidth="1"/>
    <col min="9233" max="9233" width="11.140625" style="2" customWidth="1"/>
    <col min="9234" max="9234" width="25.140625" style="2" customWidth="1"/>
    <col min="9235" max="9235" width="9.140625" style="2"/>
    <col min="9236" max="9236" width="10.7109375" style="2" bestFit="1" customWidth="1"/>
    <col min="9237" max="9468" width="9.140625" style="2"/>
    <col min="9469" max="9469" width="5.28515625" style="2" customWidth="1"/>
    <col min="9470" max="9470" width="4.5703125" style="2" customWidth="1"/>
    <col min="9471" max="9471" width="4.7109375" style="2" customWidth="1"/>
    <col min="9472" max="9472" width="7.42578125" style="2" customWidth="1"/>
    <col min="9473" max="9473" width="92.28515625" style="2" customWidth="1"/>
    <col min="9474" max="9474" width="8" style="2" customWidth="1"/>
    <col min="9475" max="9475" width="12" style="2" customWidth="1"/>
    <col min="9476" max="9476" width="10.140625" style="2" customWidth="1"/>
    <col min="9477" max="9478" width="12.140625" style="2" customWidth="1"/>
    <col min="9479" max="9484" width="0" style="2" hidden="1" customWidth="1"/>
    <col min="9485" max="9485" width="13.28515625" style="2" customWidth="1"/>
    <col min="9486" max="9486" width="0" style="2" hidden="1" customWidth="1"/>
    <col min="9487" max="9487" width="10.5703125" style="2" customWidth="1"/>
    <col min="9488" max="9488" width="10.85546875" style="2" customWidth="1"/>
    <col min="9489" max="9489" width="11.140625" style="2" customWidth="1"/>
    <col min="9490" max="9490" width="25.140625" style="2" customWidth="1"/>
    <col min="9491" max="9491" width="9.140625" style="2"/>
    <col min="9492" max="9492" width="10.7109375" style="2" bestFit="1" customWidth="1"/>
    <col min="9493" max="9724" width="9.140625" style="2"/>
    <col min="9725" max="9725" width="5.28515625" style="2" customWidth="1"/>
    <col min="9726" max="9726" width="4.5703125" style="2" customWidth="1"/>
    <col min="9727" max="9727" width="4.7109375" style="2" customWidth="1"/>
    <col min="9728" max="9728" width="7.42578125" style="2" customWidth="1"/>
    <col min="9729" max="9729" width="92.28515625" style="2" customWidth="1"/>
    <col min="9730" max="9730" width="8" style="2" customWidth="1"/>
    <col min="9731" max="9731" width="12" style="2" customWidth="1"/>
    <col min="9732" max="9732" width="10.140625" style="2" customWidth="1"/>
    <col min="9733" max="9734" width="12.140625" style="2" customWidth="1"/>
    <col min="9735" max="9740" width="0" style="2" hidden="1" customWidth="1"/>
    <col min="9741" max="9741" width="13.28515625" style="2" customWidth="1"/>
    <col min="9742" max="9742" width="0" style="2" hidden="1" customWidth="1"/>
    <col min="9743" max="9743" width="10.5703125" style="2" customWidth="1"/>
    <col min="9744" max="9744" width="10.85546875" style="2" customWidth="1"/>
    <col min="9745" max="9745" width="11.140625" style="2" customWidth="1"/>
    <col min="9746" max="9746" width="25.140625" style="2" customWidth="1"/>
    <col min="9747" max="9747" width="9.140625" style="2"/>
    <col min="9748" max="9748" width="10.7109375" style="2" bestFit="1" customWidth="1"/>
    <col min="9749" max="9980" width="9.140625" style="2"/>
    <col min="9981" max="9981" width="5.28515625" style="2" customWidth="1"/>
    <col min="9982" max="9982" width="4.5703125" style="2" customWidth="1"/>
    <col min="9983" max="9983" width="4.7109375" style="2" customWidth="1"/>
    <col min="9984" max="9984" width="7.42578125" style="2" customWidth="1"/>
    <col min="9985" max="9985" width="92.28515625" style="2" customWidth="1"/>
    <col min="9986" max="9986" width="8" style="2" customWidth="1"/>
    <col min="9987" max="9987" width="12" style="2" customWidth="1"/>
    <col min="9988" max="9988" width="10.140625" style="2" customWidth="1"/>
    <col min="9989" max="9990" width="12.140625" style="2" customWidth="1"/>
    <col min="9991" max="9996" width="0" style="2" hidden="1" customWidth="1"/>
    <col min="9997" max="9997" width="13.28515625" style="2" customWidth="1"/>
    <col min="9998" max="9998" width="0" style="2" hidden="1" customWidth="1"/>
    <col min="9999" max="9999" width="10.5703125" style="2" customWidth="1"/>
    <col min="10000" max="10000" width="10.85546875" style="2" customWidth="1"/>
    <col min="10001" max="10001" width="11.140625" style="2" customWidth="1"/>
    <col min="10002" max="10002" width="25.140625" style="2" customWidth="1"/>
    <col min="10003" max="10003" width="9.140625" style="2"/>
    <col min="10004" max="10004" width="10.7109375" style="2" bestFit="1" customWidth="1"/>
    <col min="10005" max="10236" width="9.140625" style="2"/>
    <col min="10237" max="10237" width="5.28515625" style="2" customWidth="1"/>
    <col min="10238" max="10238" width="4.5703125" style="2" customWidth="1"/>
    <col min="10239" max="10239" width="4.7109375" style="2" customWidth="1"/>
    <col min="10240" max="10240" width="7.42578125" style="2" customWidth="1"/>
    <col min="10241" max="10241" width="92.28515625" style="2" customWidth="1"/>
    <col min="10242" max="10242" width="8" style="2" customWidth="1"/>
    <col min="10243" max="10243" width="12" style="2" customWidth="1"/>
    <col min="10244" max="10244" width="10.140625" style="2" customWidth="1"/>
    <col min="10245" max="10246" width="12.140625" style="2" customWidth="1"/>
    <col min="10247" max="10252" width="0" style="2" hidden="1" customWidth="1"/>
    <col min="10253" max="10253" width="13.28515625" style="2" customWidth="1"/>
    <col min="10254" max="10254" width="0" style="2" hidden="1" customWidth="1"/>
    <col min="10255" max="10255" width="10.5703125" style="2" customWidth="1"/>
    <col min="10256" max="10256" width="10.85546875" style="2" customWidth="1"/>
    <col min="10257" max="10257" width="11.140625" style="2" customWidth="1"/>
    <col min="10258" max="10258" width="25.140625" style="2" customWidth="1"/>
    <col min="10259" max="10259" width="9.140625" style="2"/>
    <col min="10260" max="10260" width="10.7109375" style="2" bestFit="1" customWidth="1"/>
    <col min="10261" max="10492" width="9.140625" style="2"/>
    <col min="10493" max="10493" width="5.28515625" style="2" customWidth="1"/>
    <col min="10494" max="10494" width="4.5703125" style="2" customWidth="1"/>
    <col min="10495" max="10495" width="4.7109375" style="2" customWidth="1"/>
    <col min="10496" max="10496" width="7.42578125" style="2" customWidth="1"/>
    <col min="10497" max="10497" width="92.28515625" style="2" customWidth="1"/>
    <col min="10498" max="10498" width="8" style="2" customWidth="1"/>
    <col min="10499" max="10499" width="12" style="2" customWidth="1"/>
    <col min="10500" max="10500" width="10.140625" style="2" customWidth="1"/>
    <col min="10501" max="10502" width="12.140625" style="2" customWidth="1"/>
    <col min="10503" max="10508" width="0" style="2" hidden="1" customWidth="1"/>
    <col min="10509" max="10509" width="13.28515625" style="2" customWidth="1"/>
    <col min="10510" max="10510" width="0" style="2" hidden="1" customWidth="1"/>
    <col min="10511" max="10511" width="10.5703125" style="2" customWidth="1"/>
    <col min="10512" max="10512" width="10.85546875" style="2" customWidth="1"/>
    <col min="10513" max="10513" width="11.140625" style="2" customWidth="1"/>
    <col min="10514" max="10514" width="25.140625" style="2" customWidth="1"/>
    <col min="10515" max="10515" width="9.140625" style="2"/>
    <col min="10516" max="10516" width="10.7109375" style="2" bestFit="1" customWidth="1"/>
    <col min="10517" max="10748" width="9.140625" style="2"/>
    <col min="10749" max="10749" width="5.28515625" style="2" customWidth="1"/>
    <col min="10750" max="10750" width="4.5703125" style="2" customWidth="1"/>
    <col min="10751" max="10751" width="4.7109375" style="2" customWidth="1"/>
    <col min="10752" max="10752" width="7.42578125" style="2" customWidth="1"/>
    <col min="10753" max="10753" width="92.28515625" style="2" customWidth="1"/>
    <col min="10754" max="10754" width="8" style="2" customWidth="1"/>
    <col min="10755" max="10755" width="12" style="2" customWidth="1"/>
    <col min="10756" max="10756" width="10.140625" style="2" customWidth="1"/>
    <col min="10757" max="10758" width="12.140625" style="2" customWidth="1"/>
    <col min="10759" max="10764" width="0" style="2" hidden="1" customWidth="1"/>
    <col min="10765" max="10765" width="13.28515625" style="2" customWidth="1"/>
    <col min="10766" max="10766" width="0" style="2" hidden="1" customWidth="1"/>
    <col min="10767" max="10767" width="10.5703125" style="2" customWidth="1"/>
    <col min="10768" max="10768" width="10.85546875" style="2" customWidth="1"/>
    <col min="10769" max="10769" width="11.140625" style="2" customWidth="1"/>
    <col min="10770" max="10770" width="25.140625" style="2" customWidth="1"/>
    <col min="10771" max="10771" width="9.140625" style="2"/>
    <col min="10772" max="10772" width="10.7109375" style="2" bestFit="1" customWidth="1"/>
    <col min="10773" max="11004" width="9.140625" style="2"/>
    <col min="11005" max="11005" width="5.28515625" style="2" customWidth="1"/>
    <col min="11006" max="11006" width="4.5703125" style="2" customWidth="1"/>
    <col min="11007" max="11007" width="4.7109375" style="2" customWidth="1"/>
    <col min="11008" max="11008" width="7.42578125" style="2" customWidth="1"/>
    <col min="11009" max="11009" width="92.28515625" style="2" customWidth="1"/>
    <col min="11010" max="11010" width="8" style="2" customWidth="1"/>
    <col min="11011" max="11011" width="12" style="2" customWidth="1"/>
    <col min="11012" max="11012" width="10.140625" style="2" customWidth="1"/>
    <col min="11013" max="11014" width="12.140625" style="2" customWidth="1"/>
    <col min="11015" max="11020" width="0" style="2" hidden="1" customWidth="1"/>
    <col min="11021" max="11021" width="13.28515625" style="2" customWidth="1"/>
    <col min="11022" max="11022" width="0" style="2" hidden="1" customWidth="1"/>
    <col min="11023" max="11023" width="10.5703125" style="2" customWidth="1"/>
    <col min="11024" max="11024" width="10.85546875" style="2" customWidth="1"/>
    <col min="11025" max="11025" width="11.140625" style="2" customWidth="1"/>
    <col min="11026" max="11026" width="25.140625" style="2" customWidth="1"/>
    <col min="11027" max="11027" width="9.140625" style="2"/>
    <col min="11028" max="11028" width="10.7109375" style="2" bestFit="1" customWidth="1"/>
    <col min="11029" max="11260" width="9.140625" style="2"/>
    <col min="11261" max="11261" width="5.28515625" style="2" customWidth="1"/>
    <col min="11262" max="11262" width="4.5703125" style="2" customWidth="1"/>
    <col min="11263" max="11263" width="4.7109375" style="2" customWidth="1"/>
    <col min="11264" max="11264" width="7.42578125" style="2" customWidth="1"/>
    <col min="11265" max="11265" width="92.28515625" style="2" customWidth="1"/>
    <col min="11266" max="11266" width="8" style="2" customWidth="1"/>
    <col min="11267" max="11267" width="12" style="2" customWidth="1"/>
    <col min="11268" max="11268" width="10.140625" style="2" customWidth="1"/>
    <col min="11269" max="11270" width="12.140625" style="2" customWidth="1"/>
    <col min="11271" max="11276" width="0" style="2" hidden="1" customWidth="1"/>
    <col min="11277" max="11277" width="13.28515625" style="2" customWidth="1"/>
    <col min="11278" max="11278" width="0" style="2" hidden="1" customWidth="1"/>
    <col min="11279" max="11279" width="10.5703125" style="2" customWidth="1"/>
    <col min="11280" max="11280" width="10.85546875" style="2" customWidth="1"/>
    <col min="11281" max="11281" width="11.140625" style="2" customWidth="1"/>
    <col min="11282" max="11282" width="25.140625" style="2" customWidth="1"/>
    <col min="11283" max="11283" width="9.140625" style="2"/>
    <col min="11284" max="11284" width="10.7109375" style="2" bestFit="1" customWidth="1"/>
    <col min="11285" max="11516" width="9.140625" style="2"/>
    <col min="11517" max="11517" width="5.28515625" style="2" customWidth="1"/>
    <col min="11518" max="11518" width="4.5703125" style="2" customWidth="1"/>
    <col min="11519" max="11519" width="4.7109375" style="2" customWidth="1"/>
    <col min="11520" max="11520" width="7.42578125" style="2" customWidth="1"/>
    <col min="11521" max="11521" width="92.28515625" style="2" customWidth="1"/>
    <col min="11522" max="11522" width="8" style="2" customWidth="1"/>
    <col min="11523" max="11523" width="12" style="2" customWidth="1"/>
    <col min="11524" max="11524" width="10.140625" style="2" customWidth="1"/>
    <col min="11525" max="11526" width="12.140625" style="2" customWidth="1"/>
    <col min="11527" max="11532" width="0" style="2" hidden="1" customWidth="1"/>
    <col min="11533" max="11533" width="13.28515625" style="2" customWidth="1"/>
    <col min="11534" max="11534" width="0" style="2" hidden="1" customWidth="1"/>
    <col min="11535" max="11535" width="10.5703125" style="2" customWidth="1"/>
    <col min="11536" max="11536" width="10.85546875" style="2" customWidth="1"/>
    <col min="11537" max="11537" width="11.140625" style="2" customWidth="1"/>
    <col min="11538" max="11538" width="25.140625" style="2" customWidth="1"/>
    <col min="11539" max="11539" width="9.140625" style="2"/>
    <col min="11540" max="11540" width="10.7109375" style="2" bestFit="1" customWidth="1"/>
    <col min="11541" max="11772" width="9.140625" style="2"/>
    <col min="11773" max="11773" width="5.28515625" style="2" customWidth="1"/>
    <col min="11774" max="11774" width="4.5703125" style="2" customWidth="1"/>
    <col min="11775" max="11775" width="4.7109375" style="2" customWidth="1"/>
    <col min="11776" max="11776" width="7.42578125" style="2" customWidth="1"/>
    <col min="11777" max="11777" width="92.28515625" style="2" customWidth="1"/>
    <col min="11778" max="11778" width="8" style="2" customWidth="1"/>
    <col min="11779" max="11779" width="12" style="2" customWidth="1"/>
    <col min="11780" max="11780" width="10.140625" style="2" customWidth="1"/>
    <col min="11781" max="11782" width="12.140625" style="2" customWidth="1"/>
    <col min="11783" max="11788" width="0" style="2" hidden="1" customWidth="1"/>
    <col min="11789" max="11789" width="13.28515625" style="2" customWidth="1"/>
    <col min="11790" max="11790" width="0" style="2" hidden="1" customWidth="1"/>
    <col min="11791" max="11791" width="10.5703125" style="2" customWidth="1"/>
    <col min="11792" max="11792" width="10.85546875" style="2" customWidth="1"/>
    <col min="11793" max="11793" width="11.140625" style="2" customWidth="1"/>
    <col min="11794" max="11794" width="25.140625" style="2" customWidth="1"/>
    <col min="11795" max="11795" width="9.140625" style="2"/>
    <col min="11796" max="11796" width="10.7109375" style="2" bestFit="1" customWidth="1"/>
    <col min="11797" max="12028" width="9.140625" style="2"/>
    <col min="12029" max="12029" width="5.28515625" style="2" customWidth="1"/>
    <col min="12030" max="12030" width="4.5703125" style="2" customWidth="1"/>
    <col min="12031" max="12031" width="4.7109375" style="2" customWidth="1"/>
    <col min="12032" max="12032" width="7.42578125" style="2" customWidth="1"/>
    <col min="12033" max="12033" width="92.28515625" style="2" customWidth="1"/>
    <col min="12034" max="12034" width="8" style="2" customWidth="1"/>
    <col min="12035" max="12035" width="12" style="2" customWidth="1"/>
    <col min="12036" max="12036" width="10.140625" style="2" customWidth="1"/>
    <col min="12037" max="12038" width="12.140625" style="2" customWidth="1"/>
    <col min="12039" max="12044" width="0" style="2" hidden="1" customWidth="1"/>
    <col min="12045" max="12045" width="13.28515625" style="2" customWidth="1"/>
    <col min="12046" max="12046" width="0" style="2" hidden="1" customWidth="1"/>
    <col min="12047" max="12047" width="10.5703125" style="2" customWidth="1"/>
    <col min="12048" max="12048" width="10.85546875" style="2" customWidth="1"/>
    <col min="12049" max="12049" width="11.140625" style="2" customWidth="1"/>
    <col min="12050" max="12050" width="25.140625" style="2" customWidth="1"/>
    <col min="12051" max="12051" width="9.140625" style="2"/>
    <col min="12052" max="12052" width="10.7109375" style="2" bestFit="1" customWidth="1"/>
    <col min="12053" max="12284" width="9.140625" style="2"/>
    <col min="12285" max="12285" width="5.28515625" style="2" customWidth="1"/>
    <col min="12286" max="12286" width="4.5703125" style="2" customWidth="1"/>
    <col min="12287" max="12287" width="4.7109375" style="2" customWidth="1"/>
    <col min="12288" max="12288" width="7.42578125" style="2" customWidth="1"/>
    <col min="12289" max="12289" width="92.28515625" style="2" customWidth="1"/>
    <col min="12290" max="12290" width="8" style="2" customWidth="1"/>
    <col min="12291" max="12291" width="12" style="2" customWidth="1"/>
    <col min="12292" max="12292" width="10.140625" style="2" customWidth="1"/>
    <col min="12293" max="12294" width="12.140625" style="2" customWidth="1"/>
    <col min="12295" max="12300" width="0" style="2" hidden="1" customWidth="1"/>
    <col min="12301" max="12301" width="13.28515625" style="2" customWidth="1"/>
    <col min="12302" max="12302" width="0" style="2" hidden="1" customWidth="1"/>
    <col min="12303" max="12303" width="10.5703125" style="2" customWidth="1"/>
    <col min="12304" max="12304" width="10.85546875" style="2" customWidth="1"/>
    <col min="12305" max="12305" width="11.140625" style="2" customWidth="1"/>
    <col min="12306" max="12306" width="25.140625" style="2" customWidth="1"/>
    <col min="12307" max="12307" width="9.140625" style="2"/>
    <col min="12308" max="12308" width="10.7109375" style="2" bestFit="1" customWidth="1"/>
    <col min="12309" max="12540" width="9.140625" style="2"/>
    <col min="12541" max="12541" width="5.28515625" style="2" customWidth="1"/>
    <col min="12542" max="12542" width="4.5703125" style="2" customWidth="1"/>
    <col min="12543" max="12543" width="4.7109375" style="2" customWidth="1"/>
    <col min="12544" max="12544" width="7.42578125" style="2" customWidth="1"/>
    <col min="12545" max="12545" width="92.28515625" style="2" customWidth="1"/>
    <col min="12546" max="12546" width="8" style="2" customWidth="1"/>
    <col min="12547" max="12547" width="12" style="2" customWidth="1"/>
    <col min="12548" max="12548" width="10.140625" style="2" customWidth="1"/>
    <col min="12549" max="12550" width="12.140625" style="2" customWidth="1"/>
    <col min="12551" max="12556" width="0" style="2" hidden="1" customWidth="1"/>
    <col min="12557" max="12557" width="13.28515625" style="2" customWidth="1"/>
    <col min="12558" max="12558" width="0" style="2" hidden="1" customWidth="1"/>
    <col min="12559" max="12559" width="10.5703125" style="2" customWidth="1"/>
    <col min="12560" max="12560" width="10.85546875" style="2" customWidth="1"/>
    <col min="12561" max="12561" width="11.140625" style="2" customWidth="1"/>
    <col min="12562" max="12562" width="25.140625" style="2" customWidth="1"/>
    <col min="12563" max="12563" width="9.140625" style="2"/>
    <col min="12564" max="12564" width="10.7109375" style="2" bestFit="1" customWidth="1"/>
    <col min="12565" max="12796" width="9.140625" style="2"/>
    <col min="12797" max="12797" width="5.28515625" style="2" customWidth="1"/>
    <col min="12798" max="12798" width="4.5703125" style="2" customWidth="1"/>
    <col min="12799" max="12799" width="4.7109375" style="2" customWidth="1"/>
    <col min="12800" max="12800" width="7.42578125" style="2" customWidth="1"/>
    <col min="12801" max="12801" width="92.28515625" style="2" customWidth="1"/>
    <col min="12802" max="12802" width="8" style="2" customWidth="1"/>
    <col min="12803" max="12803" width="12" style="2" customWidth="1"/>
    <col min="12804" max="12804" width="10.140625" style="2" customWidth="1"/>
    <col min="12805" max="12806" width="12.140625" style="2" customWidth="1"/>
    <col min="12807" max="12812" width="0" style="2" hidden="1" customWidth="1"/>
    <col min="12813" max="12813" width="13.28515625" style="2" customWidth="1"/>
    <col min="12814" max="12814" width="0" style="2" hidden="1" customWidth="1"/>
    <col min="12815" max="12815" width="10.5703125" style="2" customWidth="1"/>
    <col min="12816" max="12816" width="10.85546875" style="2" customWidth="1"/>
    <col min="12817" max="12817" width="11.140625" style="2" customWidth="1"/>
    <col min="12818" max="12818" width="25.140625" style="2" customWidth="1"/>
    <col min="12819" max="12819" width="9.140625" style="2"/>
    <col min="12820" max="12820" width="10.7109375" style="2" bestFit="1" customWidth="1"/>
    <col min="12821" max="13052" width="9.140625" style="2"/>
    <col min="13053" max="13053" width="5.28515625" style="2" customWidth="1"/>
    <col min="13054" max="13054" width="4.5703125" style="2" customWidth="1"/>
    <col min="13055" max="13055" width="4.7109375" style="2" customWidth="1"/>
    <col min="13056" max="13056" width="7.42578125" style="2" customWidth="1"/>
    <col min="13057" max="13057" width="92.28515625" style="2" customWidth="1"/>
    <col min="13058" max="13058" width="8" style="2" customWidth="1"/>
    <col min="13059" max="13059" width="12" style="2" customWidth="1"/>
    <col min="13060" max="13060" width="10.140625" style="2" customWidth="1"/>
    <col min="13061" max="13062" width="12.140625" style="2" customWidth="1"/>
    <col min="13063" max="13068" width="0" style="2" hidden="1" customWidth="1"/>
    <col min="13069" max="13069" width="13.28515625" style="2" customWidth="1"/>
    <col min="13070" max="13070" width="0" style="2" hidden="1" customWidth="1"/>
    <col min="13071" max="13071" width="10.5703125" style="2" customWidth="1"/>
    <col min="13072" max="13072" width="10.85546875" style="2" customWidth="1"/>
    <col min="13073" max="13073" width="11.140625" style="2" customWidth="1"/>
    <col min="13074" max="13074" width="25.140625" style="2" customWidth="1"/>
    <col min="13075" max="13075" width="9.140625" style="2"/>
    <col min="13076" max="13076" width="10.7109375" style="2" bestFit="1" customWidth="1"/>
    <col min="13077" max="13308" width="9.140625" style="2"/>
    <col min="13309" max="13309" width="5.28515625" style="2" customWidth="1"/>
    <col min="13310" max="13310" width="4.5703125" style="2" customWidth="1"/>
    <col min="13311" max="13311" width="4.7109375" style="2" customWidth="1"/>
    <col min="13312" max="13312" width="7.42578125" style="2" customWidth="1"/>
    <col min="13313" max="13313" width="92.28515625" style="2" customWidth="1"/>
    <col min="13314" max="13314" width="8" style="2" customWidth="1"/>
    <col min="13315" max="13315" width="12" style="2" customWidth="1"/>
    <col min="13316" max="13316" width="10.140625" style="2" customWidth="1"/>
    <col min="13317" max="13318" width="12.140625" style="2" customWidth="1"/>
    <col min="13319" max="13324" width="0" style="2" hidden="1" customWidth="1"/>
    <col min="13325" max="13325" width="13.28515625" style="2" customWidth="1"/>
    <col min="13326" max="13326" width="0" style="2" hidden="1" customWidth="1"/>
    <col min="13327" max="13327" width="10.5703125" style="2" customWidth="1"/>
    <col min="13328" max="13328" width="10.85546875" style="2" customWidth="1"/>
    <col min="13329" max="13329" width="11.140625" style="2" customWidth="1"/>
    <col min="13330" max="13330" width="25.140625" style="2" customWidth="1"/>
    <col min="13331" max="13331" width="9.140625" style="2"/>
    <col min="13332" max="13332" width="10.7109375" style="2" bestFit="1" customWidth="1"/>
    <col min="13333" max="13564" width="9.140625" style="2"/>
    <col min="13565" max="13565" width="5.28515625" style="2" customWidth="1"/>
    <col min="13566" max="13566" width="4.5703125" style="2" customWidth="1"/>
    <col min="13567" max="13567" width="4.7109375" style="2" customWidth="1"/>
    <col min="13568" max="13568" width="7.42578125" style="2" customWidth="1"/>
    <col min="13569" max="13569" width="92.28515625" style="2" customWidth="1"/>
    <col min="13570" max="13570" width="8" style="2" customWidth="1"/>
    <col min="13571" max="13571" width="12" style="2" customWidth="1"/>
    <col min="13572" max="13572" width="10.140625" style="2" customWidth="1"/>
    <col min="13573" max="13574" width="12.140625" style="2" customWidth="1"/>
    <col min="13575" max="13580" width="0" style="2" hidden="1" customWidth="1"/>
    <col min="13581" max="13581" width="13.28515625" style="2" customWidth="1"/>
    <col min="13582" max="13582" width="0" style="2" hidden="1" customWidth="1"/>
    <col min="13583" max="13583" width="10.5703125" style="2" customWidth="1"/>
    <col min="13584" max="13584" width="10.85546875" style="2" customWidth="1"/>
    <col min="13585" max="13585" width="11.140625" style="2" customWidth="1"/>
    <col min="13586" max="13586" width="25.140625" style="2" customWidth="1"/>
    <col min="13587" max="13587" width="9.140625" style="2"/>
    <col min="13588" max="13588" width="10.7109375" style="2" bestFit="1" customWidth="1"/>
    <col min="13589" max="13820" width="9.140625" style="2"/>
    <col min="13821" max="13821" width="5.28515625" style="2" customWidth="1"/>
    <col min="13822" max="13822" width="4.5703125" style="2" customWidth="1"/>
    <col min="13823" max="13823" width="4.7109375" style="2" customWidth="1"/>
    <col min="13824" max="13824" width="7.42578125" style="2" customWidth="1"/>
    <col min="13825" max="13825" width="92.28515625" style="2" customWidth="1"/>
    <col min="13826" max="13826" width="8" style="2" customWidth="1"/>
    <col min="13827" max="13827" width="12" style="2" customWidth="1"/>
    <col min="13828" max="13828" width="10.140625" style="2" customWidth="1"/>
    <col min="13829" max="13830" width="12.140625" style="2" customWidth="1"/>
    <col min="13831" max="13836" width="0" style="2" hidden="1" customWidth="1"/>
    <col min="13837" max="13837" width="13.28515625" style="2" customWidth="1"/>
    <col min="13838" max="13838" width="0" style="2" hidden="1" customWidth="1"/>
    <col min="13839" max="13839" width="10.5703125" style="2" customWidth="1"/>
    <col min="13840" max="13840" width="10.85546875" style="2" customWidth="1"/>
    <col min="13841" max="13841" width="11.140625" style="2" customWidth="1"/>
    <col min="13842" max="13842" width="25.140625" style="2" customWidth="1"/>
    <col min="13843" max="13843" width="9.140625" style="2"/>
    <col min="13844" max="13844" width="10.7109375" style="2" bestFit="1" customWidth="1"/>
    <col min="13845" max="14076" width="9.140625" style="2"/>
    <col min="14077" max="14077" width="5.28515625" style="2" customWidth="1"/>
    <col min="14078" max="14078" width="4.5703125" style="2" customWidth="1"/>
    <col min="14079" max="14079" width="4.7109375" style="2" customWidth="1"/>
    <col min="14080" max="14080" width="7.42578125" style="2" customWidth="1"/>
    <col min="14081" max="14081" width="92.28515625" style="2" customWidth="1"/>
    <col min="14082" max="14082" width="8" style="2" customWidth="1"/>
    <col min="14083" max="14083" width="12" style="2" customWidth="1"/>
    <col min="14084" max="14084" width="10.140625" style="2" customWidth="1"/>
    <col min="14085" max="14086" width="12.140625" style="2" customWidth="1"/>
    <col min="14087" max="14092" width="0" style="2" hidden="1" customWidth="1"/>
    <col min="14093" max="14093" width="13.28515625" style="2" customWidth="1"/>
    <col min="14094" max="14094" width="0" style="2" hidden="1" customWidth="1"/>
    <col min="14095" max="14095" width="10.5703125" style="2" customWidth="1"/>
    <col min="14096" max="14096" width="10.85546875" style="2" customWidth="1"/>
    <col min="14097" max="14097" width="11.140625" style="2" customWidth="1"/>
    <col min="14098" max="14098" width="25.140625" style="2" customWidth="1"/>
    <col min="14099" max="14099" width="9.140625" style="2"/>
    <col min="14100" max="14100" width="10.7109375" style="2" bestFit="1" customWidth="1"/>
    <col min="14101" max="14332" width="9.140625" style="2"/>
    <col min="14333" max="14333" width="5.28515625" style="2" customWidth="1"/>
    <col min="14334" max="14334" width="4.5703125" style="2" customWidth="1"/>
    <col min="14335" max="14335" width="4.7109375" style="2" customWidth="1"/>
    <col min="14336" max="14336" width="7.42578125" style="2" customWidth="1"/>
    <col min="14337" max="14337" width="92.28515625" style="2" customWidth="1"/>
    <col min="14338" max="14338" width="8" style="2" customWidth="1"/>
    <col min="14339" max="14339" width="12" style="2" customWidth="1"/>
    <col min="14340" max="14340" width="10.140625" style="2" customWidth="1"/>
    <col min="14341" max="14342" width="12.140625" style="2" customWidth="1"/>
    <col min="14343" max="14348" width="0" style="2" hidden="1" customWidth="1"/>
    <col min="14349" max="14349" width="13.28515625" style="2" customWidth="1"/>
    <col min="14350" max="14350" width="0" style="2" hidden="1" customWidth="1"/>
    <col min="14351" max="14351" width="10.5703125" style="2" customWidth="1"/>
    <col min="14352" max="14352" width="10.85546875" style="2" customWidth="1"/>
    <col min="14353" max="14353" width="11.140625" style="2" customWidth="1"/>
    <col min="14354" max="14354" width="25.140625" style="2" customWidth="1"/>
    <col min="14355" max="14355" width="9.140625" style="2"/>
    <col min="14356" max="14356" width="10.7109375" style="2" bestFit="1" customWidth="1"/>
    <col min="14357" max="14588" width="9.140625" style="2"/>
    <col min="14589" max="14589" width="5.28515625" style="2" customWidth="1"/>
    <col min="14590" max="14590" width="4.5703125" style="2" customWidth="1"/>
    <col min="14591" max="14591" width="4.7109375" style="2" customWidth="1"/>
    <col min="14592" max="14592" width="7.42578125" style="2" customWidth="1"/>
    <col min="14593" max="14593" width="92.28515625" style="2" customWidth="1"/>
    <col min="14594" max="14594" width="8" style="2" customWidth="1"/>
    <col min="14595" max="14595" width="12" style="2" customWidth="1"/>
    <col min="14596" max="14596" width="10.140625" style="2" customWidth="1"/>
    <col min="14597" max="14598" width="12.140625" style="2" customWidth="1"/>
    <col min="14599" max="14604" width="0" style="2" hidden="1" customWidth="1"/>
    <col min="14605" max="14605" width="13.28515625" style="2" customWidth="1"/>
    <col min="14606" max="14606" width="0" style="2" hidden="1" customWidth="1"/>
    <col min="14607" max="14607" width="10.5703125" style="2" customWidth="1"/>
    <col min="14608" max="14608" width="10.85546875" style="2" customWidth="1"/>
    <col min="14609" max="14609" width="11.140625" style="2" customWidth="1"/>
    <col min="14610" max="14610" width="25.140625" style="2" customWidth="1"/>
    <col min="14611" max="14611" width="9.140625" style="2"/>
    <col min="14612" max="14612" width="10.7109375" style="2" bestFit="1" customWidth="1"/>
    <col min="14613" max="14844" width="9.140625" style="2"/>
    <col min="14845" max="14845" width="5.28515625" style="2" customWidth="1"/>
    <col min="14846" max="14846" width="4.5703125" style="2" customWidth="1"/>
    <col min="14847" max="14847" width="4.7109375" style="2" customWidth="1"/>
    <col min="14848" max="14848" width="7.42578125" style="2" customWidth="1"/>
    <col min="14849" max="14849" width="92.28515625" style="2" customWidth="1"/>
    <col min="14850" max="14850" width="8" style="2" customWidth="1"/>
    <col min="14851" max="14851" width="12" style="2" customWidth="1"/>
    <col min="14852" max="14852" width="10.140625" style="2" customWidth="1"/>
    <col min="14853" max="14854" width="12.140625" style="2" customWidth="1"/>
    <col min="14855" max="14860" width="0" style="2" hidden="1" customWidth="1"/>
    <col min="14861" max="14861" width="13.28515625" style="2" customWidth="1"/>
    <col min="14862" max="14862" width="0" style="2" hidden="1" customWidth="1"/>
    <col min="14863" max="14863" width="10.5703125" style="2" customWidth="1"/>
    <col min="14864" max="14864" width="10.85546875" style="2" customWidth="1"/>
    <col min="14865" max="14865" width="11.140625" style="2" customWidth="1"/>
    <col min="14866" max="14866" width="25.140625" style="2" customWidth="1"/>
    <col min="14867" max="14867" width="9.140625" style="2"/>
    <col min="14868" max="14868" width="10.7109375" style="2" bestFit="1" customWidth="1"/>
    <col min="14869" max="15100" width="9.140625" style="2"/>
    <col min="15101" max="15101" width="5.28515625" style="2" customWidth="1"/>
    <col min="15102" max="15102" width="4.5703125" style="2" customWidth="1"/>
    <col min="15103" max="15103" width="4.7109375" style="2" customWidth="1"/>
    <col min="15104" max="15104" width="7.42578125" style="2" customWidth="1"/>
    <col min="15105" max="15105" width="92.28515625" style="2" customWidth="1"/>
    <col min="15106" max="15106" width="8" style="2" customWidth="1"/>
    <col min="15107" max="15107" width="12" style="2" customWidth="1"/>
    <col min="15108" max="15108" width="10.140625" style="2" customWidth="1"/>
    <col min="15109" max="15110" width="12.140625" style="2" customWidth="1"/>
    <col min="15111" max="15116" width="0" style="2" hidden="1" customWidth="1"/>
    <col min="15117" max="15117" width="13.28515625" style="2" customWidth="1"/>
    <col min="15118" max="15118" width="0" style="2" hidden="1" customWidth="1"/>
    <col min="15119" max="15119" width="10.5703125" style="2" customWidth="1"/>
    <col min="15120" max="15120" width="10.85546875" style="2" customWidth="1"/>
    <col min="15121" max="15121" width="11.140625" style="2" customWidth="1"/>
    <col min="15122" max="15122" width="25.140625" style="2" customWidth="1"/>
    <col min="15123" max="15123" width="9.140625" style="2"/>
    <col min="15124" max="15124" width="10.7109375" style="2" bestFit="1" customWidth="1"/>
    <col min="15125" max="15356" width="9.140625" style="2"/>
    <col min="15357" max="15357" width="5.28515625" style="2" customWidth="1"/>
    <col min="15358" max="15358" width="4.5703125" style="2" customWidth="1"/>
    <col min="15359" max="15359" width="4.7109375" style="2" customWidth="1"/>
    <col min="15360" max="15360" width="7.42578125" style="2" customWidth="1"/>
    <col min="15361" max="15361" width="92.28515625" style="2" customWidth="1"/>
    <col min="15362" max="15362" width="8" style="2" customWidth="1"/>
    <col min="15363" max="15363" width="12" style="2" customWidth="1"/>
    <col min="15364" max="15364" width="10.140625" style="2" customWidth="1"/>
    <col min="15365" max="15366" width="12.140625" style="2" customWidth="1"/>
    <col min="15367" max="15372" width="0" style="2" hidden="1" customWidth="1"/>
    <col min="15373" max="15373" width="13.28515625" style="2" customWidth="1"/>
    <col min="15374" max="15374" width="0" style="2" hidden="1" customWidth="1"/>
    <col min="15375" max="15375" width="10.5703125" style="2" customWidth="1"/>
    <col min="15376" max="15376" width="10.85546875" style="2" customWidth="1"/>
    <col min="15377" max="15377" width="11.140625" style="2" customWidth="1"/>
    <col min="15378" max="15378" width="25.140625" style="2" customWidth="1"/>
    <col min="15379" max="15379" width="9.140625" style="2"/>
    <col min="15380" max="15380" width="10.7109375" style="2" bestFit="1" customWidth="1"/>
    <col min="15381" max="15612" width="9.140625" style="2"/>
    <col min="15613" max="15613" width="5.28515625" style="2" customWidth="1"/>
    <col min="15614" max="15614" width="4.5703125" style="2" customWidth="1"/>
    <col min="15615" max="15615" width="4.7109375" style="2" customWidth="1"/>
    <col min="15616" max="15616" width="7.42578125" style="2" customWidth="1"/>
    <col min="15617" max="15617" width="92.28515625" style="2" customWidth="1"/>
    <col min="15618" max="15618" width="8" style="2" customWidth="1"/>
    <col min="15619" max="15619" width="12" style="2" customWidth="1"/>
    <col min="15620" max="15620" width="10.140625" style="2" customWidth="1"/>
    <col min="15621" max="15622" width="12.140625" style="2" customWidth="1"/>
    <col min="15623" max="15628" width="0" style="2" hidden="1" customWidth="1"/>
    <col min="15629" max="15629" width="13.28515625" style="2" customWidth="1"/>
    <col min="15630" max="15630" width="0" style="2" hidden="1" customWidth="1"/>
    <col min="15631" max="15631" width="10.5703125" style="2" customWidth="1"/>
    <col min="15632" max="15632" width="10.85546875" style="2" customWidth="1"/>
    <col min="15633" max="15633" width="11.140625" style="2" customWidth="1"/>
    <col min="15634" max="15634" width="25.140625" style="2" customWidth="1"/>
    <col min="15635" max="15635" width="9.140625" style="2"/>
    <col min="15636" max="15636" width="10.7109375" style="2" bestFit="1" customWidth="1"/>
    <col min="15637" max="15868" width="9.140625" style="2"/>
    <col min="15869" max="15869" width="5.28515625" style="2" customWidth="1"/>
    <col min="15870" max="15870" width="4.5703125" style="2" customWidth="1"/>
    <col min="15871" max="15871" width="4.7109375" style="2" customWidth="1"/>
    <col min="15872" max="15872" width="7.42578125" style="2" customWidth="1"/>
    <col min="15873" max="15873" width="92.28515625" style="2" customWidth="1"/>
    <col min="15874" max="15874" width="8" style="2" customWidth="1"/>
    <col min="15875" max="15875" width="12" style="2" customWidth="1"/>
    <col min="15876" max="15876" width="10.140625" style="2" customWidth="1"/>
    <col min="15877" max="15878" width="12.140625" style="2" customWidth="1"/>
    <col min="15879" max="15884" width="0" style="2" hidden="1" customWidth="1"/>
    <col min="15885" max="15885" width="13.28515625" style="2" customWidth="1"/>
    <col min="15886" max="15886" width="0" style="2" hidden="1" customWidth="1"/>
    <col min="15887" max="15887" width="10.5703125" style="2" customWidth="1"/>
    <col min="15888" max="15888" width="10.85546875" style="2" customWidth="1"/>
    <col min="15889" max="15889" width="11.140625" style="2" customWidth="1"/>
    <col min="15890" max="15890" width="25.140625" style="2" customWidth="1"/>
    <col min="15891" max="15891" width="9.140625" style="2"/>
    <col min="15892" max="15892" width="10.7109375" style="2" bestFit="1" customWidth="1"/>
    <col min="15893" max="16124" width="9.140625" style="2"/>
    <col min="16125" max="16125" width="5.28515625" style="2" customWidth="1"/>
    <col min="16126" max="16126" width="4.5703125" style="2" customWidth="1"/>
    <col min="16127" max="16127" width="4.7109375" style="2" customWidth="1"/>
    <col min="16128" max="16128" width="7.42578125" style="2" customWidth="1"/>
    <col min="16129" max="16129" width="92.28515625" style="2" customWidth="1"/>
    <col min="16130" max="16130" width="8" style="2" customWidth="1"/>
    <col min="16131" max="16131" width="12" style="2" customWidth="1"/>
    <col min="16132" max="16132" width="10.140625" style="2" customWidth="1"/>
    <col min="16133" max="16134" width="12.140625" style="2" customWidth="1"/>
    <col min="16135" max="16140" width="0" style="2" hidden="1" customWidth="1"/>
    <col min="16141" max="16141" width="13.28515625" style="2" customWidth="1"/>
    <col min="16142" max="16142" width="0" style="2" hidden="1" customWidth="1"/>
    <col min="16143" max="16143" width="10.5703125" style="2" customWidth="1"/>
    <col min="16144" max="16144" width="10.85546875" style="2" customWidth="1"/>
    <col min="16145" max="16145" width="11.140625" style="2" customWidth="1"/>
    <col min="16146" max="16146" width="25.140625" style="2" customWidth="1"/>
    <col min="16147" max="16147" width="9.140625" style="2"/>
    <col min="16148" max="16148" width="10.7109375" style="2" bestFit="1" customWidth="1"/>
    <col min="16149" max="16384" width="9.140625" style="2"/>
  </cols>
  <sheetData>
    <row r="1" spans="1:16" ht="17.25" customHeight="1">
      <c r="A1" s="1" t="s">
        <v>0</v>
      </c>
      <c r="G1" s="115"/>
      <c r="I1" s="2"/>
      <c r="J1" s="211"/>
      <c r="K1" s="260" t="s">
        <v>107</v>
      </c>
      <c r="L1" s="260"/>
      <c r="M1" s="260"/>
      <c r="N1" s="260"/>
      <c r="O1" s="260"/>
      <c r="P1" s="260"/>
    </row>
    <row r="2" spans="1:16" ht="15" customHeight="1">
      <c r="A2" s="1" t="s">
        <v>2</v>
      </c>
      <c r="B2" s="1"/>
      <c r="C2" s="1"/>
      <c r="D2" s="1"/>
      <c r="E2" s="1"/>
      <c r="F2" s="1"/>
      <c r="G2" s="115"/>
      <c r="I2" s="2"/>
      <c r="J2" s="212"/>
      <c r="K2" s="260" t="s">
        <v>426</v>
      </c>
      <c r="L2" s="260"/>
      <c r="M2" s="260"/>
      <c r="N2" s="260"/>
      <c r="O2" s="260"/>
      <c r="P2" s="260"/>
    </row>
    <row r="3" spans="1:16" ht="15" customHeight="1">
      <c r="A3" s="1" t="s">
        <v>108</v>
      </c>
      <c r="G3" s="115"/>
      <c r="I3" s="2"/>
      <c r="J3" s="212"/>
      <c r="K3" s="260" t="s">
        <v>427</v>
      </c>
      <c r="L3" s="260"/>
      <c r="M3" s="260"/>
      <c r="N3" s="260"/>
      <c r="O3" s="260"/>
      <c r="P3" s="260"/>
    </row>
    <row r="4" spans="1:16">
      <c r="A4" s="223" t="s">
        <v>109</v>
      </c>
      <c r="B4" s="211"/>
      <c r="C4" s="211"/>
      <c r="D4" s="211"/>
      <c r="E4" s="211"/>
      <c r="F4" s="211"/>
      <c r="G4" s="224"/>
      <c r="H4" s="211"/>
      <c r="I4" s="225"/>
      <c r="J4" s="212"/>
      <c r="K4" s="211"/>
      <c r="L4" s="211"/>
      <c r="M4" s="211"/>
      <c r="N4" s="211"/>
      <c r="O4" s="211"/>
      <c r="P4" s="212"/>
    </row>
    <row r="5" spans="1:16" ht="15.75" customHeight="1">
      <c r="A5" s="310" t="s">
        <v>110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</row>
    <row r="6" spans="1:16" ht="15.75" customHeight="1">
      <c r="A6" s="310"/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</row>
    <row r="7" spans="1:16" ht="15.75" customHeight="1">
      <c r="A7" s="310" t="s">
        <v>111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</row>
    <row r="8" spans="1:16" ht="20.45" customHeight="1" thickBot="1">
      <c r="A8" s="323" t="s">
        <v>6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</row>
    <row r="9" spans="1:16" s="117" customFormat="1" ht="31.5" customHeight="1">
      <c r="A9" s="317"/>
      <c r="B9" s="311"/>
      <c r="C9" s="311"/>
      <c r="D9" s="311" t="s">
        <v>7</v>
      </c>
      <c r="E9" s="311"/>
      <c r="F9" s="311" t="s">
        <v>112</v>
      </c>
      <c r="G9" s="321" t="s">
        <v>113</v>
      </c>
      <c r="H9" s="305" t="s">
        <v>114</v>
      </c>
      <c r="I9" s="306"/>
      <c r="J9" s="307" t="s">
        <v>425</v>
      </c>
      <c r="K9" s="305" t="s">
        <v>436</v>
      </c>
      <c r="L9" s="306"/>
      <c r="M9" s="306"/>
      <c r="N9" s="324"/>
      <c r="O9" s="311" t="s">
        <v>10</v>
      </c>
      <c r="P9" s="313" t="s">
        <v>10</v>
      </c>
    </row>
    <row r="10" spans="1:16" s="117" customFormat="1" ht="20.25" customHeight="1">
      <c r="A10" s="318"/>
      <c r="B10" s="312"/>
      <c r="C10" s="312"/>
      <c r="D10" s="312"/>
      <c r="E10" s="312"/>
      <c r="F10" s="312"/>
      <c r="G10" s="322"/>
      <c r="H10" s="315" t="s">
        <v>115</v>
      </c>
      <c r="I10" s="316"/>
      <c r="J10" s="308"/>
      <c r="K10" s="315" t="s">
        <v>116</v>
      </c>
      <c r="L10" s="316"/>
      <c r="M10" s="316"/>
      <c r="N10" s="325"/>
      <c r="O10" s="312"/>
      <c r="P10" s="314"/>
    </row>
    <row r="11" spans="1:16" s="117" customFormat="1" ht="51.75" customHeight="1" thickBot="1">
      <c r="A11" s="319"/>
      <c r="B11" s="320"/>
      <c r="C11" s="320"/>
      <c r="D11" s="320"/>
      <c r="E11" s="320"/>
      <c r="F11" s="320"/>
      <c r="G11" s="226" t="s">
        <v>117</v>
      </c>
      <c r="H11" s="227" t="s">
        <v>118</v>
      </c>
      <c r="I11" s="228" t="s">
        <v>119</v>
      </c>
      <c r="J11" s="309"/>
      <c r="K11" s="229" t="s">
        <v>120</v>
      </c>
      <c r="L11" s="230" t="s">
        <v>121</v>
      </c>
      <c r="M11" s="229" t="s">
        <v>122</v>
      </c>
      <c r="N11" s="231" t="s">
        <v>123</v>
      </c>
      <c r="O11" s="232" t="s">
        <v>124</v>
      </c>
      <c r="P11" s="233" t="s">
        <v>125</v>
      </c>
    </row>
    <row r="12" spans="1:16" s="119" customFormat="1" ht="20.25" customHeight="1">
      <c r="A12" s="234">
        <v>0</v>
      </c>
      <c r="B12" s="326">
        <v>1</v>
      </c>
      <c r="C12" s="326"/>
      <c r="D12" s="326">
        <v>2</v>
      </c>
      <c r="E12" s="326"/>
      <c r="F12" s="234">
        <v>3</v>
      </c>
      <c r="G12" s="235" t="s">
        <v>126</v>
      </c>
      <c r="H12" s="234">
        <v>4</v>
      </c>
      <c r="I12" s="236" t="s">
        <v>127</v>
      </c>
      <c r="J12" s="237">
        <v>5</v>
      </c>
      <c r="K12" s="237" t="s">
        <v>128</v>
      </c>
      <c r="L12" s="237" t="s">
        <v>129</v>
      </c>
      <c r="M12" s="237" t="s">
        <v>130</v>
      </c>
      <c r="N12" s="237">
        <v>6</v>
      </c>
      <c r="O12" s="234">
        <v>7</v>
      </c>
      <c r="P12" s="234">
        <v>8</v>
      </c>
    </row>
    <row r="13" spans="1:16" s="121" customFormat="1" ht="27.75" customHeight="1">
      <c r="A13" s="66" t="s">
        <v>16</v>
      </c>
      <c r="B13" s="66"/>
      <c r="C13" s="66"/>
      <c r="D13" s="273" t="s">
        <v>131</v>
      </c>
      <c r="E13" s="273"/>
      <c r="F13" s="66">
        <v>1</v>
      </c>
      <c r="G13" s="120">
        <f>G14+G34</f>
        <v>2497.4269999999997</v>
      </c>
      <c r="H13" s="120"/>
      <c r="I13" s="120">
        <f t="shared" ref="I13:N13" si="0">I14+I34</f>
        <v>3427.5099999999998</v>
      </c>
      <c r="J13" s="120">
        <f t="shared" si="0"/>
        <v>3225.3600000000006</v>
      </c>
      <c r="K13" s="120">
        <f t="shared" si="0"/>
        <v>971.06875000000002</v>
      </c>
      <c r="L13" s="120">
        <f t="shared" si="0"/>
        <v>1945.1375</v>
      </c>
      <c r="M13" s="120">
        <f t="shared" si="0"/>
        <v>2917.7062500000002</v>
      </c>
      <c r="N13" s="120">
        <f t="shared" si="0"/>
        <v>3884.2750000000001</v>
      </c>
      <c r="O13" s="67">
        <f t="shared" ref="O13:O44" si="1">IF(N13=0,"0",N13/J13)</f>
        <v>1.2042919240022818</v>
      </c>
      <c r="P13" s="67">
        <f t="shared" ref="P13:P44" si="2">IF(G13=0,"0",J13/G13)</f>
        <v>1.2914731842011802</v>
      </c>
    </row>
    <row r="14" spans="1:16" s="121" customFormat="1" ht="27.75" customHeight="1">
      <c r="A14" s="283"/>
      <c r="B14" s="66">
        <v>1</v>
      </c>
      <c r="C14" s="66"/>
      <c r="D14" s="273" t="s">
        <v>132</v>
      </c>
      <c r="E14" s="273"/>
      <c r="F14" s="66">
        <v>2</v>
      </c>
      <c r="G14" s="120">
        <f>G15+G20+G21+G24+G25+G26</f>
        <v>2497.3369999999995</v>
      </c>
      <c r="H14" s="66"/>
      <c r="I14" s="69">
        <f t="shared" ref="I14:N14" si="3">I15+I20+I21+I24+I25+I26</f>
        <v>3427.41</v>
      </c>
      <c r="J14" s="120">
        <f t="shared" si="3"/>
        <v>3225.2700000000004</v>
      </c>
      <c r="K14" s="69">
        <f t="shared" si="3"/>
        <v>971.04375000000005</v>
      </c>
      <c r="L14" s="69">
        <f t="shared" si="3"/>
        <v>1945.0875000000001</v>
      </c>
      <c r="M14" s="69">
        <f t="shared" si="3"/>
        <v>2917.6312500000004</v>
      </c>
      <c r="N14" s="120">
        <f t="shared" si="3"/>
        <v>3884.1750000000002</v>
      </c>
      <c r="O14" s="67">
        <f t="shared" si="1"/>
        <v>1.204294524179371</v>
      </c>
      <c r="P14" s="67">
        <f t="shared" si="2"/>
        <v>1.2914836884249106</v>
      </c>
    </row>
    <row r="15" spans="1:16" s="121" customFormat="1" ht="24" customHeight="1">
      <c r="A15" s="283"/>
      <c r="B15" s="283"/>
      <c r="C15" s="66" t="s">
        <v>19</v>
      </c>
      <c r="D15" s="273" t="s">
        <v>133</v>
      </c>
      <c r="E15" s="273"/>
      <c r="F15" s="66">
        <v>3</v>
      </c>
      <c r="G15" s="120">
        <f t="shared" ref="G15:N15" si="4">G16+G17+G18+G19</f>
        <v>2302.4069999999997</v>
      </c>
      <c r="H15" s="66"/>
      <c r="I15" s="69">
        <f t="shared" si="4"/>
        <v>3234.16</v>
      </c>
      <c r="J15" s="120">
        <f t="shared" si="4"/>
        <v>3046.7700000000004</v>
      </c>
      <c r="K15" s="69">
        <f t="shared" si="4"/>
        <v>921.04375000000005</v>
      </c>
      <c r="L15" s="69">
        <f t="shared" si="4"/>
        <v>1842.0875000000001</v>
      </c>
      <c r="M15" s="69">
        <f t="shared" si="4"/>
        <v>2763.1312500000004</v>
      </c>
      <c r="N15" s="120">
        <f t="shared" si="4"/>
        <v>3684.1750000000002</v>
      </c>
      <c r="O15" s="67">
        <f t="shared" si="1"/>
        <v>1.2092067993317512</v>
      </c>
      <c r="P15" s="67">
        <f t="shared" si="2"/>
        <v>1.3232977488341553</v>
      </c>
    </row>
    <row r="16" spans="1:16" ht="16.5" customHeight="1">
      <c r="A16" s="283"/>
      <c r="B16" s="283"/>
      <c r="C16" s="283"/>
      <c r="D16" s="27" t="s">
        <v>134</v>
      </c>
      <c r="E16" s="28" t="s">
        <v>135</v>
      </c>
      <c r="F16" s="27">
        <v>4</v>
      </c>
      <c r="G16" s="122">
        <v>2131.2939999999999</v>
      </c>
      <c r="H16" s="27"/>
      <c r="I16" s="253">
        <v>3091.16</v>
      </c>
      <c r="J16" s="123">
        <v>2883.8700000000003</v>
      </c>
      <c r="K16" s="124">
        <f>N16/4</f>
        <v>878.54375000000005</v>
      </c>
      <c r="L16" s="124">
        <f>(N16/4)+K16</f>
        <v>1757.0875000000001</v>
      </c>
      <c r="M16" s="124">
        <f>(N16/4)+L16</f>
        <v>2635.6312500000004</v>
      </c>
      <c r="N16" s="220">
        <f>704+1923.75+871.425+15</f>
        <v>3514.1750000000002</v>
      </c>
      <c r="O16" s="125">
        <f t="shared" si="1"/>
        <v>1.2185622098083477</v>
      </c>
      <c r="P16" s="125">
        <f t="shared" si="2"/>
        <v>1.3531075487473809</v>
      </c>
    </row>
    <row r="17" spans="1:16" ht="16.5" customHeight="1">
      <c r="A17" s="283"/>
      <c r="B17" s="283"/>
      <c r="C17" s="283"/>
      <c r="D17" s="27" t="s">
        <v>136</v>
      </c>
      <c r="E17" s="28" t="s">
        <v>137</v>
      </c>
      <c r="F17" s="27">
        <v>5</v>
      </c>
      <c r="G17" s="122">
        <v>132.54</v>
      </c>
      <c r="H17" s="27"/>
      <c r="I17" s="253">
        <v>93</v>
      </c>
      <c r="J17" s="123">
        <v>120.77</v>
      </c>
      <c r="K17" s="124">
        <f t="shared" ref="K17:K27" si="5">N17/4</f>
        <v>30</v>
      </c>
      <c r="L17" s="124">
        <f>(N17/4)+K17</f>
        <v>60</v>
      </c>
      <c r="M17" s="124">
        <f>(N17/4)+L17</f>
        <v>90</v>
      </c>
      <c r="N17" s="220">
        <v>120</v>
      </c>
      <c r="O17" s="125">
        <f t="shared" si="1"/>
        <v>0.99362424443156416</v>
      </c>
      <c r="P17" s="125">
        <f t="shared" si="2"/>
        <v>0.91119661988833567</v>
      </c>
    </row>
    <row r="18" spans="1:16" ht="18" customHeight="1">
      <c r="A18" s="283"/>
      <c r="B18" s="283"/>
      <c r="C18" s="283"/>
      <c r="D18" s="27" t="s">
        <v>138</v>
      </c>
      <c r="E18" s="28" t="s">
        <v>139</v>
      </c>
      <c r="F18" s="27">
        <v>6</v>
      </c>
      <c r="G18" s="122">
        <v>10.91</v>
      </c>
      <c r="H18" s="27"/>
      <c r="I18" s="253">
        <v>10</v>
      </c>
      <c r="J18" s="123">
        <v>11</v>
      </c>
      <c r="K18" s="124">
        <f t="shared" si="5"/>
        <v>2.5</v>
      </c>
      <c r="L18" s="124">
        <f>(N18/4)+K18</f>
        <v>5</v>
      </c>
      <c r="M18" s="124">
        <f>(N18/4)+L18</f>
        <v>7.5</v>
      </c>
      <c r="N18" s="220">
        <v>10</v>
      </c>
      <c r="O18" s="125">
        <f t="shared" si="1"/>
        <v>0.90909090909090906</v>
      </c>
      <c r="P18" s="125">
        <f t="shared" si="2"/>
        <v>1.0082493125572869</v>
      </c>
    </row>
    <row r="19" spans="1:16" ht="18" customHeight="1">
      <c r="A19" s="283"/>
      <c r="B19" s="283"/>
      <c r="C19" s="283"/>
      <c r="D19" s="27" t="s">
        <v>140</v>
      </c>
      <c r="E19" s="28" t="s">
        <v>141</v>
      </c>
      <c r="F19" s="27">
        <v>7</v>
      </c>
      <c r="G19" s="122">
        <v>27.663</v>
      </c>
      <c r="H19" s="27"/>
      <c r="I19" s="253">
        <v>40</v>
      </c>
      <c r="J19" s="123">
        <v>31.13</v>
      </c>
      <c r="K19" s="124">
        <f t="shared" si="5"/>
        <v>10</v>
      </c>
      <c r="L19" s="124">
        <f>(N19/4)+K19</f>
        <v>20</v>
      </c>
      <c r="M19" s="124">
        <f>(N19/4)+L19</f>
        <v>30</v>
      </c>
      <c r="N19" s="220">
        <v>40</v>
      </c>
      <c r="O19" s="125">
        <f t="shared" si="1"/>
        <v>1.2849341471249598</v>
      </c>
      <c r="P19" s="125">
        <f t="shared" si="2"/>
        <v>1.1253298629938908</v>
      </c>
    </row>
    <row r="20" spans="1:16" ht="21.75" customHeight="1">
      <c r="A20" s="283"/>
      <c r="B20" s="283"/>
      <c r="C20" s="27" t="s">
        <v>21</v>
      </c>
      <c r="D20" s="278" t="s">
        <v>142</v>
      </c>
      <c r="E20" s="278"/>
      <c r="F20" s="27">
        <v>8</v>
      </c>
      <c r="G20" s="122">
        <v>0</v>
      </c>
      <c r="H20" s="27"/>
      <c r="I20" s="253">
        <v>0</v>
      </c>
      <c r="J20" s="123"/>
      <c r="K20" s="124">
        <v>0</v>
      </c>
      <c r="L20" s="124">
        <v>0</v>
      </c>
      <c r="M20" s="124">
        <v>0</v>
      </c>
      <c r="N20" s="220">
        <v>0</v>
      </c>
      <c r="O20" s="125" t="str">
        <f t="shared" si="1"/>
        <v>0</v>
      </c>
      <c r="P20" s="125" t="str">
        <f t="shared" si="2"/>
        <v>0</v>
      </c>
    </row>
    <row r="21" spans="1:16" s="126" customFormat="1" ht="31.5" customHeight="1">
      <c r="A21" s="283"/>
      <c r="B21" s="283"/>
      <c r="C21" s="66" t="s">
        <v>69</v>
      </c>
      <c r="D21" s="273" t="s">
        <v>143</v>
      </c>
      <c r="E21" s="273"/>
      <c r="F21" s="66">
        <v>9</v>
      </c>
      <c r="G21" s="120">
        <f t="shared" ref="G21:M21" si="6">G22+G23</f>
        <v>0</v>
      </c>
      <c r="H21" s="94"/>
      <c r="I21" s="69">
        <f t="shared" si="6"/>
        <v>0</v>
      </c>
      <c r="J21" s="120">
        <f t="shared" si="6"/>
        <v>0</v>
      </c>
      <c r="K21" s="71">
        <f t="shared" si="6"/>
        <v>0</v>
      </c>
      <c r="L21" s="71">
        <f t="shared" si="6"/>
        <v>0</v>
      </c>
      <c r="M21" s="71">
        <f t="shared" si="6"/>
        <v>0</v>
      </c>
      <c r="N21" s="120">
        <v>0</v>
      </c>
      <c r="O21" s="67" t="str">
        <f t="shared" si="1"/>
        <v>0</v>
      </c>
      <c r="P21" s="67" t="str">
        <f t="shared" si="2"/>
        <v>0</v>
      </c>
    </row>
    <row r="22" spans="1:16" ht="20.25" customHeight="1">
      <c r="A22" s="283"/>
      <c r="B22" s="283"/>
      <c r="C22" s="283"/>
      <c r="D22" s="27" t="s">
        <v>144</v>
      </c>
      <c r="E22" s="28" t="s">
        <v>145</v>
      </c>
      <c r="F22" s="27">
        <v>10</v>
      </c>
      <c r="G22" s="122">
        <v>0</v>
      </c>
      <c r="H22" s="27"/>
      <c r="I22" s="253">
        <v>0</v>
      </c>
      <c r="J22" s="123">
        <v>0</v>
      </c>
      <c r="K22" s="124">
        <f t="shared" si="5"/>
        <v>0</v>
      </c>
      <c r="L22" s="124">
        <f>(N22/4)+K22</f>
        <v>0</v>
      </c>
      <c r="M22" s="124">
        <f>(N22/4)+L22</f>
        <v>0</v>
      </c>
      <c r="N22" s="220">
        <v>0</v>
      </c>
      <c r="O22" s="125" t="str">
        <f t="shared" si="1"/>
        <v>0</v>
      </c>
      <c r="P22" s="125" t="str">
        <f t="shared" si="2"/>
        <v>0</v>
      </c>
    </row>
    <row r="23" spans="1:16" ht="21" customHeight="1">
      <c r="A23" s="283"/>
      <c r="B23" s="283"/>
      <c r="C23" s="283"/>
      <c r="D23" s="27" t="s">
        <v>146</v>
      </c>
      <c r="E23" s="28" t="s">
        <v>147</v>
      </c>
      <c r="F23" s="27">
        <v>11</v>
      </c>
      <c r="G23" s="122">
        <v>0</v>
      </c>
      <c r="H23" s="27"/>
      <c r="I23" s="253">
        <v>0</v>
      </c>
      <c r="J23" s="123">
        <v>0</v>
      </c>
      <c r="K23" s="124">
        <f t="shared" si="5"/>
        <v>0</v>
      </c>
      <c r="L23" s="124">
        <f>(N23/4)+K23</f>
        <v>0</v>
      </c>
      <c r="M23" s="124">
        <f>(N23/4)+L23</f>
        <v>0</v>
      </c>
      <c r="N23" s="220">
        <v>0</v>
      </c>
      <c r="O23" s="125" t="str">
        <f t="shared" si="1"/>
        <v>0</v>
      </c>
      <c r="P23" s="125" t="str">
        <f t="shared" si="2"/>
        <v>0</v>
      </c>
    </row>
    <row r="24" spans="1:16" ht="16.5" customHeight="1">
      <c r="A24" s="283"/>
      <c r="B24" s="283"/>
      <c r="C24" s="27" t="s">
        <v>79</v>
      </c>
      <c r="D24" s="278" t="s">
        <v>148</v>
      </c>
      <c r="E24" s="278"/>
      <c r="F24" s="27">
        <v>12</v>
      </c>
      <c r="G24" s="122">
        <v>0</v>
      </c>
      <c r="H24" s="27"/>
      <c r="I24" s="253">
        <v>0</v>
      </c>
      <c r="J24" s="123">
        <v>0</v>
      </c>
      <c r="K24" s="124">
        <f t="shared" si="5"/>
        <v>0</v>
      </c>
      <c r="L24" s="124">
        <f>(N24/4)+K24</f>
        <v>0</v>
      </c>
      <c r="M24" s="124">
        <f>(N24/4)+L24</f>
        <v>0</v>
      </c>
      <c r="N24" s="220">
        <v>0</v>
      </c>
      <c r="O24" s="125" t="str">
        <f t="shared" si="1"/>
        <v>0</v>
      </c>
      <c r="P24" s="125" t="str">
        <f t="shared" si="2"/>
        <v>0</v>
      </c>
    </row>
    <row r="25" spans="1:16" ht="22.5" customHeight="1">
      <c r="A25" s="283"/>
      <c r="B25" s="283"/>
      <c r="C25" s="27" t="s">
        <v>81</v>
      </c>
      <c r="D25" s="278" t="s">
        <v>149</v>
      </c>
      <c r="E25" s="278"/>
      <c r="F25" s="27">
        <v>13</v>
      </c>
      <c r="G25" s="122">
        <v>0</v>
      </c>
      <c r="H25" s="27"/>
      <c r="I25" s="253">
        <v>0</v>
      </c>
      <c r="J25" s="123">
        <v>0</v>
      </c>
      <c r="K25" s="124">
        <f t="shared" si="5"/>
        <v>0</v>
      </c>
      <c r="L25" s="124">
        <f>(N25/4)+K25</f>
        <v>0</v>
      </c>
      <c r="M25" s="124">
        <f>(N25/4)+L25</f>
        <v>0</v>
      </c>
      <c r="N25" s="220">
        <v>0</v>
      </c>
      <c r="O25" s="125" t="str">
        <f t="shared" si="1"/>
        <v>0</v>
      </c>
      <c r="P25" s="125" t="str">
        <f t="shared" si="2"/>
        <v>0</v>
      </c>
    </row>
    <row r="26" spans="1:16" s="126" customFormat="1" ht="24" customHeight="1">
      <c r="A26" s="283"/>
      <c r="B26" s="283"/>
      <c r="C26" s="66" t="s">
        <v>150</v>
      </c>
      <c r="D26" s="273" t="s">
        <v>151</v>
      </c>
      <c r="E26" s="273"/>
      <c r="F26" s="66">
        <v>14</v>
      </c>
      <c r="G26" s="120">
        <f t="shared" ref="G26:N26" si="7">G27+G28+G31+G32+G33</f>
        <v>194.93</v>
      </c>
      <c r="H26" s="94"/>
      <c r="I26" s="120">
        <f t="shared" si="7"/>
        <v>193.25</v>
      </c>
      <c r="J26" s="120">
        <f t="shared" si="7"/>
        <v>178.5</v>
      </c>
      <c r="K26" s="127">
        <f t="shared" si="7"/>
        <v>50</v>
      </c>
      <c r="L26" s="127">
        <f t="shared" si="7"/>
        <v>103</v>
      </c>
      <c r="M26" s="127">
        <f t="shared" si="7"/>
        <v>154.5</v>
      </c>
      <c r="N26" s="120">
        <f t="shared" si="7"/>
        <v>200</v>
      </c>
      <c r="O26" s="67">
        <f t="shared" si="1"/>
        <v>1.1204481792717087</v>
      </c>
      <c r="P26" s="67">
        <f t="shared" si="2"/>
        <v>0.91571333299133018</v>
      </c>
    </row>
    <row r="27" spans="1:16" ht="16.5" customHeight="1">
      <c r="A27" s="283"/>
      <c r="B27" s="283"/>
      <c r="C27" s="283"/>
      <c r="D27" s="27" t="s">
        <v>152</v>
      </c>
      <c r="E27" s="28" t="s">
        <v>153</v>
      </c>
      <c r="F27" s="27">
        <v>15</v>
      </c>
      <c r="G27" s="122">
        <v>5.27</v>
      </c>
      <c r="H27" s="27"/>
      <c r="I27" s="253">
        <v>8</v>
      </c>
      <c r="J27" s="123">
        <v>5.9700000000000006</v>
      </c>
      <c r="K27" s="124">
        <f t="shared" si="5"/>
        <v>0.5</v>
      </c>
      <c r="L27" s="124">
        <v>4</v>
      </c>
      <c r="M27" s="124">
        <v>6</v>
      </c>
      <c r="N27" s="220">
        <v>2</v>
      </c>
      <c r="O27" s="125">
        <f t="shared" si="1"/>
        <v>0.3350083752093802</v>
      </c>
      <c r="P27" s="125">
        <f t="shared" si="2"/>
        <v>1.1328273244781786</v>
      </c>
    </row>
    <row r="28" spans="1:16" s="126" customFormat="1" ht="24" customHeight="1">
      <c r="A28" s="283"/>
      <c r="B28" s="283"/>
      <c r="C28" s="283"/>
      <c r="D28" s="128" t="s">
        <v>154</v>
      </c>
      <c r="E28" s="129" t="s">
        <v>155</v>
      </c>
      <c r="F28" s="128">
        <v>16</v>
      </c>
      <c r="G28" s="120">
        <f>G29+G30</f>
        <v>0</v>
      </c>
      <c r="H28" s="94"/>
      <c r="I28" s="69">
        <f>I29+I30</f>
        <v>0</v>
      </c>
      <c r="J28" s="120">
        <f>J29+J30</f>
        <v>0</v>
      </c>
      <c r="K28" s="127">
        <f>N28/4</f>
        <v>0</v>
      </c>
      <c r="L28" s="127">
        <f>(N28/4)+K28</f>
        <v>0</v>
      </c>
      <c r="M28" s="127">
        <f>(N28/4)+L28</f>
        <v>0</v>
      </c>
      <c r="N28" s="120">
        <f>N29+N30</f>
        <v>0</v>
      </c>
      <c r="O28" s="67" t="str">
        <f t="shared" si="1"/>
        <v>0</v>
      </c>
      <c r="P28" s="67" t="str">
        <f t="shared" si="2"/>
        <v>0</v>
      </c>
    </row>
    <row r="29" spans="1:16" ht="19.5" customHeight="1">
      <c r="A29" s="283"/>
      <c r="B29" s="283"/>
      <c r="C29" s="283"/>
      <c r="D29" s="27"/>
      <c r="E29" s="28" t="s">
        <v>156</v>
      </c>
      <c r="F29" s="27">
        <v>17</v>
      </c>
      <c r="G29" s="122"/>
      <c r="H29" s="27"/>
      <c r="I29" s="253"/>
      <c r="J29" s="123"/>
      <c r="K29" s="124"/>
      <c r="L29" s="124"/>
      <c r="M29" s="124"/>
      <c r="N29" s="220"/>
      <c r="O29" s="125" t="str">
        <f t="shared" si="1"/>
        <v>0</v>
      </c>
      <c r="P29" s="125" t="str">
        <f t="shared" si="2"/>
        <v>0</v>
      </c>
    </row>
    <row r="30" spans="1:16" ht="16.5" customHeight="1">
      <c r="A30" s="283"/>
      <c r="B30" s="283"/>
      <c r="C30" s="283"/>
      <c r="D30" s="27"/>
      <c r="E30" s="28" t="s">
        <v>157</v>
      </c>
      <c r="F30" s="27">
        <v>18</v>
      </c>
      <c r="G30" s="122"/>
      <c r="H30" s="27"/>
      <c r="I30" s="253"/>
      <c r="J30" s="123"/>
      <c r="K30" s="124"/>
      <c r="L30" s="124"/>
      <c r="M30" s="124"/>
      <c r="N30" s="220"/>
      <c r="O30" s="125" t="str">
        <f t="shared" si="1"/>
        <v>0</v>
      </c>
      <c r="P30" s="125" t="str">
        <f t="shared" si="2"/>
        <v>0</v>
      </c>
    </row>
    <row r="31" spans="1:16" ht="20.100000000000001" customHeight="1">
      <c r="A31" s="283"/>
      <c r="B31" s="283"/>
      <c r="C31" s="283"/>
      <c r="D31" s="27" t="s">
        <v>158</v>
      </c>
      <c r="E31" s="28" t="s">
        <v>159</v>
      </c>
      <c r="F31" s="27">
        <v>19</v>
      </c>
      <c r="G31" s="122"/>
      <c r="H31" s="27"/>
      <c r="I31" s="253"/>
      <c r="J31" s="123"/>
      <c r="K31" s="124"/>
      <c r="L31" s="124"/>
      <c r="M31" s="124"/>
      <c r="N31" s="220"/>
      <c r="O31" s="125" t="str">
        <f t="shared" si="1"/>
        <v>0</v>
      </c>
      <c r="P31" s="125" t="str">
        <f t="shared" si="2"/>
        <v>0</v>
      </c>
    </row>
    <row r="32" spans="1:16" ht="21" customHeight="1">
      <c r="A32" s="283"/>
      <c r="B32" s="283"/>
      <c r="C32" s="283"/>
      <c r="D32" s="27" t="s">
        <v>160</v>
      </c>
      <c r="E32" s="28" t="s">
        <v>161</v>
      </c>
      <c r="F32" s="27">
        <v>20</v>
      </c>
      <c r="G32" s="122"/>
      <c r="H32" s="27"/>
      <c r="I32" s="253"/>
      <c r="J32" s="123"/>
      <c r="K32" s="124"/>
      <c r="L32" s="124"/>
      <c r="M32" s="124"/>
      <c r="N32" s="220"/>
      <c r="O32" s="125" t="str">
        <f t="shared" si="1"/>
        <v>0</v>
      </c>
      <c r="P32" s="125" t="str">
        <f t="shared" si="2"/>
        <v>0</v>
      </c>
    </row>
    <row r="33" spans="1:20" ht="18.75" customHeight="1">
      <c r="A33" s="283"/>
      <c r="B33" s="283"/>
      <c r="C33" s="283"/>
      <c r="D33" s="27" t="s">
        <v>162</v>
      </c>
      <c r="E33" s="28" t="s">
        <v>163</v>
      </c>
      <c r="F33" s="27">
        <v>21</v>
      </c>
      <c r="G33" s="122">
        <v>189.66</v>
      </c>
      <c r="H33" s="27"/>
      <c r="I33" s="253">
        <v>185.25</v>
      </c>
      <c r="J33" s="123">
        <v>172.53</v>
      </c>
      <c r="K33" s="124">
        <f>N33/4</f>
        <v>49.5</v>
      </c>
      <c r="L33" s="124">
        <f>(N33/4)+K33</f>
        <v>99</v>
      </c>
      <c r="M33" s="124">
        <f>(N33/4)+L33</f>
        <v>148.5</v>
      </c>
      <c r="N33" s="220">
        <v>198</v>
      </c>
      <c r="O33" s="125">
        <f t="shared" si="1"/>
        <v>1.1476264997391759</v>
      </c>
      <c r="P33" s="125">
        <f t="shared" si="2"/>
        <v>0.90968048086048725</v>
      </c>
    </row>
    <row r="34" spans="1:20" s="72" customFormat="1" ht="25.5" customHeight="1">
      <c r="A34" s="283"/>
      <c r="B34" s="66">
        <v>2</v>
      </c>
      <c r="C34" s="66"/>
      <c r="D34" s="273" t="s">
        <v>164</v>
      </c>
      <c r="E34" s="273"/>
      <c r="F34" s="66">
        <v>22</v>
      </c>
      <c r="G34" s="120">
        <f t="shared" ref="G34:N34" si="8">G35+G36+G37+G38+G39</f>
        <v>0.09</v>
      </c>
      <c r="H34" s="66"/>
      <c r="I34" s="120">
        <f t="shared" si="8"/>
        <v>0.1</v>
      </c>
      <c r="J34" s="120">
        <f t="shared" si="8"/>
        <v>0.09</v>
      </c>
      <c r="K34" s="120">
        <f t="shared" si="8"/>
        <v>2.5000000000000001E-2</v>
      </c>
      <c r="L34" s="120">
        <f t="shared" si="8"/>
        <v>0.05</v>
      </c>
      <c r="M34" s="120">
        <f t="shared" si="8"/>
        <v>7.5000000000000011E-2</v>
      </c>
      <c r="N34" s="120">
        <f t="shared" si="8"/>
        <v>0.1</v>
      </c>
      <c r="O34" s="67">
        <f t="shared" si="1"/>
        <v>1.1111111111111112</v>
      </c>
      <c r="P34" s="67">
        <f t="shared" si="2"/>
        <v>1</v>
      </c>
    </row>
    <row r="35" spans="1:20" ht="18" customHeight="1">
      <c r="A35" s="283"/>
      <c r="B35" s="283"/>
      <c r="C35" s="27" t="s">
        <v>19</v>
      </c>
      <c r="D35" s="278" t="s">
        <v>165</v>
      </c>
      <c r="E35" s="278"/>
      <c r="F35" s="27">
        <v>23</v>
      </c>
      <c r="G35" s="122"/>
      <c r="H35" s="27"/>
      <c r="I35" s="253"/>
      <c r="J35" s="123"/>
      <c r="K35" s="124"/>
      <c r="L35" s="124"/>
      <c r="M35" s="124"/>
      <c r="N35" s="220"/>
      <c r="O35" s="125" t="str">
        <f t="shared" si="1"/>
        <v>0</v>
      </c>
      <c r="P35" s="130" t="str">
        <f t="shared" si="2"/>
        <v>0</v>
      </c>
    </row>
    <row r="36" spans="1:20" ht="16.5" customHeight="1">
      <c r="A36" s="283"/>
      <c r="B36" s="283"/>
      <c r="C36" s="27" t="s">
        <v>21</v>
      </c>
      <c r="D36" s="278" t="s">
        <v>166</v>
      </c>
      <c r="E36" s="278"/>
      <c r="F36" s="27">
        <v>24</v>
      </c>
      <c r="G36" s="122"/>
      <c r="H36" s="27"/>
      <c r="I36" s="253"/>
      <c r="J36" s="123"/>
      <c r="K36" s="124"/>
      <c r="L36" s="124"/>
      <c r="M36" s="124"/>
      <c r="N36" s="220"/>
      <c r="O36" s="125" t="str">
        <f t="shared" si="1"/>
        <v>0</v>
      </c>
      <c r="P36" s="130" t="str">
        <f t="shared" si="2"/>
        <v>0</v>
      </c>
    </row>
    <row r="37" spans="1:20" ht="16.5" customHeight="1">
      <c r="A37" s="283"/>
      <c r="B37" s="283"/>
      <c r="C37" s="27" t="s">
        <v>69</v>
      </c>
      <c r="D37" s="278" t="s">
        <v>167</v>
      </c>
      <c r="E37" s="278"/>
      <c r="F37" s="27">
        <v>25</v>
      </c>
      <c r="G37" s="122">
        <v>0</v>
      </c>
      <c r="H37" s="27"/>
      <c r="I37" s="253">
        <v>0</v>
      </c>
      <c r="J37" s="123">
        <v>0</v>
      </c>
      <c r="K37" s="124"/>
      <c r="L37" s="124"/>
      <c r="M37" s="124"/>
      <c r="N37" s="220">
        <v>0</v>
      </c>
      <c r="O37" s="125" t="str">
        <f t="shared" si="1"/>
        <v>0</v>
      </c>
      <c r="P37" s="130" t="str">
        <f t="shared" si="2"/>
        <v>0</v>
      </c>
    </row>
    <row r="38" spans="1:20" ht="16.5" customHeight="1">
      <c r="A38" s="283"/>
      <c r="B38" s="283"/>
      <c r="C38" s="27" t="s">
        <v>79</v>
      </c>
      <c r="D38" s="278" t="s">
        <v>168</v>
      </c>
      <c r="E38" s="278"/>
      <c r="F38" s="27">
        <v>26</v>
      </c>
      <c r="G38" s="122">
        <v>0.09</v>
      </c>
      <c r="H38" s="27"/>
      <c r="I38" s="253">
        <v>0.1</v>
      </c>
      <c r="J38" s="123">
        <v>0.09</v>
      </c>
      <c r="K38" s="124">
        <f>N38/4</f>
        <v>2.5000000000000001E-2</v>
      </c>
      <c r="L38" s="124">
        <f>(N38/4)+K38</f>
        <v>0.05</v>
      </c>
      <c r="M38" s="124">
        <f>(N38/4)+L38</f>
        <v>7.5000000000000011E-2</v>
      </c>
      <c r="N38" s="220">
        <v>0.1</v>
      </c>
      <c r="O38" s="125">
        <f t="shared" si="1"/>
        <v>1.1111111111111112</v>
      </c>
      <c r="P38" s="130">
        <f t="shared" si="2"/>
        <v>1</v>
      </c>
    </row>
    <row r="39" spans="1:20" ht="16.5" customHeight="1">
      <c r="A39" s="283"/>
      <c r="B39" s="283"/>
      <c r="C39" s="27" t="s">
        <v>81</v>
      </c>
      <c r="D39" s="278" t="s">
        <v>169</v>
      </c>
      <c r="E39" s="278"/>
      <c r="F39" s="27">
        <v>27</v>
      </c>
      <c r="G39" s="122"/>
      <c r="H39" s="27"/>
      <c r="I39" s="253"/>
      <c r="J39" s="123"/>
      <c r="K39" s="124"/>
      <c r="L39" s="124"/>
      <c r="M39" s="124"/>
      <c r="N39" s="220"/>
      <c r="O39" s="125" t="str">
        <f t="shared" si="1"/>
        <v>0</v>
      </c>
      <c r="P39" s="130" t="str">
        <f t="shared" si="2"/>
        <v>0</v>
      </c>
    </row>
    <row r="40" spans="1:20" s="121" customFormat="1" ht="25.5" customHeight="1">
      <c r="A40" s="66" t="s">
        <v>170</v>
      </c>
      <c r="B40" s="327" t="s">
        <v>171</v>
      </c>
      <c r="C40" s="327"/>
      <c r="D40" s="327"/>
      <c r="E40" s="327"/>
      <c r="F40" s="66">
        <v>28</v>
      </c>
      <c r="G40" s="120">
        <f>G41+G142</f>
        <v>2460.4319999999998</v>
      </c>
      <c r="H40" s="120"/>
      <c r="I40" s="120">
        <f t="shared" ref="I40:N40" si="9">I41+I142</f>
        <v>2967.24</v>
      </c>
      <c r="J40" s="120">
        <f t="shared" si="9"/>
        <v>2762.3919999999998</v>
      </c>
      <c r="K40" s="120">
        <f t="shared" si="9"/>
        <v>855.47250000000008</v>
      </c>
      <c r="L40" s="120">
        <f t="shared" si="9"/>
        <v>1710.9450000000002</v>
      </c>
      <c r="M40" s="120">
        <f t="shared" si="9"/>
        <v>2566.4175</v>
      </c>
      <c r="N40" s="220">
        <f t="shared" si="9"/>
        <v>3421.49</v>
      </c>
      <c r="O40" s="67">
        <f t="shared" si="1"/>
        <v>1.2385968392610462</v>
      </c>
      <c r="P40" s="67">
        <f t="shared" si="2"/>
        <v>1.1227264155237779</v>
      </c>
    </row>
    <row r="41" spans="1:20" s="121" customFormat="1" ht="23.25" customHeight="1">
      <c r="A41" s="283"/>
      <c r="B41" s="66">
        <v>1</v>
      </c>
      <c r="C41" s="327" t="s">
        <v>172</v>
      </c>
      <c r="D41" s="327"/>
      <c r="E41" s="327"/>
      <c r="F41" s="66">
        <v>29</v>
      </c>
      <c r="G41" s="120">
        <f>G42+G90+G97+G125</f>
        <v>2460.212</v>
      </c>
      <c r="H41" s="120"/>
      <c r="I41" s="120">
        <f t="shared" ref="I41:N41" si="10">I42+I90+I97+I125</f>
        <v>2966.93</v>
      </c>
      <c r="J41" s="120">
        <f t="shared" si="10"/>
        <v>2762.1019999999999</v>
      </c>
      <c r="K41" s="120">
        <f t="shared" si="10"/>
        <v>855.47250000000008</v>
      </c>
      <c r="L41" s="120">
        <f t="shared" si="10"/>
        <v>1710.9450000000002</v>
      </c>
      <c r="M41" s="120">
        <f t="shared" si="10"/>
        <v>2566.4175</v>
      </c>
      <c r="N41" s="220">
        <f t="shared" si="10"/>
        <v>3420.49</v>
      </c>
      <c r="O41" s="67">
        <f t="shared" si="1"/>
        <v>1.238364839531632</v>
      </c>
      <c r="P41" s="67">
        <f t="shared" si="2"/>
        <v>1.1227089372785759</v>
      </c>
    </row>
    <row r="42" spans="1:20" s="121" customFormat="1" ht="26.25" customHeight="1">
      <c r="A42" s="283"/>
      <c r="B42" s="283"/>
      <c r="C42" s="327" t="s">
        <v>173</v>
      </c>
      <c r="D42" s="327"/>
      <c r="E42" s="327"/>
      <c r="F42" s="66">
        <v>30</v>
      </c>
      <c r="G42" s="120">
        <f>G43+G51+G57</f>
        <v>488.37</v>
      </c>
      <c r="H42" s="120"/>
      <c r="I42" s="120">
        <f t="shared" ref="I42:N42" si="11">I43+I51+I57</f>
        <v>544.91999999999996</v>
      </c>
      <c r="J42" s="120">
        <f t="shared" si="11"/>
        <v>512.39799999999991</v>
      </c>
      <c r="K42" s="120">
        <f t="shared" si="11"/>
        <v>222.88749999999999</v>
      </c>
      <c r="L42" s="120">
        <f t="shared" si="11"/>
        <v>445.77499999999998</v>
      </c>
      <c r="M42" s="120">
        <f t="shared" si="11"/>
        <v>668.66250000000002</v>
      </c>
      <c r="N42" s="120">
        <f t="shared" si="11"/>
        <v>860.55</v>
      </c>
      <c r="O42" s="67">
        <f t="shared" si="1"/>
        <v>1.6794562039664482</v>
      </c>
      <c r="P42" s="67">
        <f t="shared" si="2"/>
        <v>1.0492004013350531</v>
      </c>
      <c r="T42" s="131"/>
    </row>
    <row r="43" spans="1:20" s="121" customFormat="1" ht="25.5" customHeight="1">
      <c r="A43" s="283"/>
      <c r="B43" s="283"/>
      <c r="C43" s="66" t="s">
        <v>174</v>
      </c>
      <c r="D43" s="273" t="s">
        <v>175</v>
      </c>
      <c r="E43" s="273"/>
      <c r="F43" s="66">
        <v>31</v>
      </c>
      <c r="G43" s="120">
        <f>G44+G45+G48+G49+G50</f>
        <v>174.93</v>
      </c>
      <c r="H43" s="120"/>
      <c r="I43" s="120">
        <f t="shared" ref="I43:N43" si="12">I44+I45+I48+I49+I50</f>
        <v>221.28</v>
      </c>
      <c r="J43" s="120">
        <f t="shared" si="12"/>
        <v>222.73099999999999</v>
      </c>
      <c r="K43" s="120">
        <f t="shared" si="12"/>
        <v>67.887500000000003</v>
      </c>
      <c r="L43" s="120">
        <f t="shared" si="12"/>
        <v>135.77500000000001</v>
      </c>
      <c r="M43" s="120">
        <f t="shared" si="12"/>
        <v>203.66250000000002</v>
      </c>
      <c r="N43" s="120">
        <f t="shared" si="12"/>
        <v>271.55</v>
      </c>
      <c r="O43" s="67">
        <f t="shared" si="1"/>
        <v>1.2191836789670052</v>
      </c>
      <c r="P43" s="67">
        <f t="shared" si="2"/>
        <v>1.2732578745784027</v>
      </c>
    </row>
    <row r="44" spans="1:20" ht="22.5" customHeight="1">
      <c r="A44" s="283"/>
      <c r="B44" s="283"/>
      <c r="C44" s="27" t="s">
        <v>19</v>
      </c>
      <c r="D44" s="278" t="s">
        <v>176</v>
      </c>
      <c r="E44" s="278"/>
      <c r="F44" s="27">
        <v>32</v>
      </c>
      <c r="G44" s="122">
        <v>0</v>
      </c>
      <c r="H44" s="27"/>
      <c r="I44" s="253">
        <v>0</v>
      </c>
      <c r="J44" s="123">
        <v>0</v>
      </c>
      <c r="K44" s="124">
        <v>0</v>
      </c>
      <c r="L44" s="124">
        <v>0</v>
      </c>
      <c r="M44" s="124">
        <v>0</v>
      </c>
      <c r="N44" s="220">
        <v>0</v>
      </c>
      <c r="O44" s="125" t="str">
        <f t="shared" si="1"/>
        <v>0</v>
      </c>
      <c r="P44" s="130" t="str">
        <f t="shared" si="2"/>
        <v>0</v>
      </c>
    </row>
    <row r="45" spans="1:20" ht="19.5" customHeight="1">
      <c r="A45" s="283"/>
      <c r="B45" s="283"/>
      <c r="C45" s="27" t="s">
        <v>21</v>
      </c>
      <c r="D45" s="278" t="s">
        <v>177</v>
      </c>
      <c r="E45" s="278"/>
      <c r="F45" s="27">
        <v>33</v>
      </c>
      <c r="G45" s="122">
        <v>145.44999999999999</v>
      </c>
      <c r="H45" s="27"/>
      <c r="I45" s="253">
        <v>155</v>
      </c>
      <c r="J45" s="123">
        <v>168.494</v>
      </c>
      <c r="K45" s="124">
        <f t="shared" ref="K45:K52" si="13">N45/4</f>
        <v>46.2</v>
      </c>
      <c r="L45" s="124">
        <f>(N45/4)+K45</f>
        <v>92.4</v>
      </c>
      <c r="M45" s="124">
        <f>(N45/4)+L45</f>
        <v>138.60000000000002</v>
      </c>
      <c r="N45" s="220">
        <v>184.8</v>
      </c>
      <c r="O45" s="125">
        <f t="shared" ref="O45:O76" si="14">IF(N45=0,"0",N45/J45)</f>
        <v>1.0967749593457334</v>
      </c>
      <c r="P45" s="130">
        <f t="shared" ref="P45:P76" si="15">IF(G45=0,"0",J45/G45)</f>
        <v>1.1584324510140942</v>
      </c>
    </row>
    <row r="46" spans="1:20" ht="21" customHeight="1">
      <c r="A46" s="283"/>
      <c r="B46" s="283"/>
      <c r="C46" s="283"/>
      <c r="D46" s="27" t="s">
        <v>178</v>
      </c>
      <c r="E46" s="28" t="s">
        <v>179</v>
      </c>
      <c r="F46" s="27">
        <v>34</v>
      </c>
      <c r="G46" s="122">
        <v>17.39</v>
      </c>
      <c r="H46" s="27"/>
      <c r="I46" s="253">
        <v>25</v>
      </c>
      <c r="J46" s="123">
        <v>30.49</v>
      </c>
      <c r="K46" s="124">
        <f t="shared" si="13"/>
        <v>8.3825000000000003</v>
      </c>
      <c r="L46" s="124">
        <f>(N46/4)+K46</f>
        <v>16.765000000000001</v>
      </c>
      <c r="M46" s="124">
        <f>(N46/4)+L46</f>
        <v>25.147500000000001</v>
      </c>
      <c r="N46" s="220">
        <v>33.53</v>
      </c>
      <c r="O46" s="125">
        <f t="shared" si="14"/>
        <v>1.0997048212528699</v>
      </c>
      <c r="P46" s="130">
        <f t="shared" si="15"/>
        <v>1.7533064979873489</v>
      </c>
    </row>
    <row r="47" spans="1:20" ht="18" customHeight="1">
      <c r="A47" s="283"/>
      <c r="B47" s="283"/>
      <c r="C47" s="283"/>
      <c r="D47" s="27" t="s">
        <v>180</v>
      </c>
      <c r="E47" s="28" t="s">
        <v>181</v>
      </c>
      <c r="F47" s="27">
        <v>35</v>
      </c>
      <c r="G47" s="122">
        <v>67.09</v>
      </c>
      <c r="H47" s="27"/>
      <c r="I47" s="253">
        <v>80</v>
      </c>
      <c r="J47" s="123">
        <v>80.42</v>
      </c>
      <c r="K47" s="124">
        <f t="shared" si="13"/>
        <v>22.5</v>
      </c>
      <c r="L47" s="124">
        <f>(N47/4)+K47</f>
        <v>45</v>
      </c>
      <c r="M47" s="124">
        <f>(N47/4)+L47</f>
        <v>67.5</v>
      </c>
      <c r="N47" s="220">
        <v>90</v>
      </c>
      <c r="O47" s="125">
        <f t="shared" si="14"/>
        <v>1.1191245958716738</v>
      </c>
      <c r="P47" s="130">
        <f t="shared" si="15"/>
        <v>1.1986883291101504</v>
      </c>
    </row>
    <row r="48" spans="1:20" ht="15.75" customHeight="1">
      <c r="A48" s="283"/>
      <c r="B48" s="283"/>
      <c r="C48" s="27" t="s">
        <v>69</v>
      </c>
      <c r="D48" s="278" t="s">
        <v>182</v>
      </c>
      <c r="E48" s="278"/>
      <c r="F48" s="27">
        <v>36</v>
      </c>
      <c r="G48" s="122">
        <v>25.15</v>
      </c>
      <c r="H48" s="27"/>
      <c r="I48" s="253">
        <v>43.1</v>
      </c>
      <c r="J48" s="123">
        <v>45.727000000000004</v>
      </c>
      <c r="K48" s="124">
        <f t="shared" si="13"/>
        <v>15.4375</v>
      </c>
      <c r="L48" s="124">
        <f>(N48/4)+K48</f>
        <v>30.875</v>
      </c>
      <c r="M48" s="124">
        <f>(N48/4)+L48</f>
        <v>46.3125</v>
      </c>
      <c r="N48" s="220">
        <f>6+43.35+2.4+10</f>
        <v>61.75</v>
      </c>
      <c r="O48" s="125">
        <f t="shared" si="14"/>
        <v>1.3504056684234695</v>
      </c>
      <c r="P48" s="130">
        <f t="shared" si="15"/>
        <v>1.8181709741550698</v>
      </c>
    </row>
    <row r="49" spans="1:16" ht="23.25" customHeight="1">
      <c r="A49" s="283"/>
      <c r="B49" s="283"/>
      <c r="C49" s="27" t="s">
        <v>79</v>
      </c>
      <c r="D49" s="278" t="s">
        <v>183</v>
      </c>
      <c r="E49" s="278"/>
      <c r="F49" s="27">
        <v>37</v>
      </c>
      <c r="G49" s="122">
        <v>4.33</v>
      </c>
      <c r="H49" s="27"/>
      <c r="I49" s="253">
        <v>23.18</v>
      </c>
      <c r="J49" s="123">
        <v>8.51</v>
      </c>
      <c r="K49" s="124">
        <f t="shared" si="13"/>
        <v>6.25</v>
      </c>
      <c r="L49" s="124">
        <f>(N49/4)+K49</f>
        <v>12.5</v>
      </c>
      <c r="M49" s="124">
        <f>(N49/4)+L49</f>
        <v>18.75</v>
      </c>
      <c r="N49" s="220">
        <v>25</v>
      </c>
      <c r="O49" s="125">
        <f t="shared" si="14"/>
        <v>2.9377203290246769</v>
      </c>
      <c r="P49" s="130">
        <f t="shared" si="15"/>
        <v>1.9653579676674364</v>
      </c>
    </row>
    <row r="50" spans="1:16" ht="19.5" customHeight="1">
      <c r="A50" s="283"/>
      <c r="B50" s="283"/>
      <c r="C50" s="27" t="s">
        <v>81</v>
      </c>
      <c r="D50" s="278" t="s">
        <v>184</v>
      </c>
      <c r="E50" s="278"/>
      <c r="F50" s="27">
        <v>38</v>
      </c>
      <c r="G50" s="122">
        <v>0</v>
      </c>
      <c r="H50" s="27"/>
      <c r="I50" s="253">
        <v>0</v>
      </c>
      <c r="J50" s="123">
        <v>0</v>
      </c>
      <c r="K50" s="124">
        <v>0</v>
      </c>
      <c r="L50" s="124">
        <v>0</v>
      </c>
      <c r="M50" s="124">
        <v>0</v>
      </c>
      <c r="N50" s="220">
        <v>0</v>
      </c>
      <c r="O50" s="125" t="str">
        <f t="shared" si="14"/>
        <v>0</v>
      </c>
      <c r="P50" s="130" t="str">
        <f t="shared" si="15"/>
        <v>0</v>
      </c>
    </row>
    <row r="51" spans="1:16" s="126" customFormat="1" ht="25.5" customHeight="1">
      <c r="A51" s="283"/>
      <c r="B51" s="283"/>
      <c r="C51" s="66" t="s">
        <v>185</v>
      </c>
      <c r="D51" s="273" t="s">
        <v>186</v>
      </c>
      <c r="E51" s="273"/>
      <c r="F51" s="66">
        <v>39</v>
      </c>
      <c r="G51" s="120">
        <f>G52+G53+G56</f>
        <v>9.2799999999999994</v>
      </c>
      <c r="H51" s="120"/>
      <c r="I51" s="120">
        <f t="shared" ref="I51:N51" si="16">I52+I53+I56</f>
        <v>14</v>
      </c>
      <c r="J51" s="120">
        <f t="shared" si="16"/>
        <v>14.777000000000001</v>
      </c>
      <c r="K51" s="120">
        <f t="shared" si="16"/>
        <v>4.75</v>
      </c>
      <c r="L51" s="120">
        <f t="shared" si="16"/>
        <v>9.5</v>
      </c>
      <c r="M51" s="120">
        <f t="shared" si="16"/>
        <v>14.25</v>
      </c>
      <c r="N51" s="120">
        <f t="shared" si="16"/>
        <v>19</v>
      </c>
      <c r="O51" s="67">
        <f t="shared" si="14"/>
        <v>1.2857819584489409</v>
      </c>
      <c r="P51" s="67">
        <f t="shared" si="15"/>
        <v>1.5923491379310346</v>
      </c>
    </row>
    <row r="52" spans="1:16" ht="21.75" customHeight="1">
      <c r="A52" s="283"/>
      <c r="B52" s="283"/>
      <c r="C52" s="27" t="s">
        <v>19</v>
      </c>
      <c r="D52" s="278" t="s">
        <v>187</v>
      </c>
      <c r="E52" s="278"/>
      <c r="F52" s="27">
        <v>40</v>
      </c>
      <c r="G52" s="122">
        <v>5.93</v>
      </c>
      <c r="H52" s="27"/>
      <c r="I52" s="253">
        <v>10</v>
      </c>
      <c r="J52" s="123">
        <v>12.17</v>
      </c>
      <c r="K52" s="124">
        <f t="shared" si="13"/>
        <v>3.75</v>
      </c>
      <c r="L52" s="124">
        <f>(N52/4)+K52</f>
        <v>7.5</v>
      </c>
      <c r="M52" s="124">
        <f>(N52/4)+L52</f>
        <v>11.25</v>
      </c>
      <c r="N52" s="220">
        <v>15</v>
      </c>
      <c r="O52" s="125">
        <f t="shared" si="14"/>
        <v>1.2325390304026294</v>
      </c>
      <c r="P52" s="130">
        <f t="shared" si="15"/>
        <v>2.0522765598650929</v>
      </c>
    </row>
    <row r="53" spans="1:16" s="126" customFormat="1" ht="24" customHeight="1">
      <c r="A53" s="283"/>
      <c r="B53" s="283"/>
      <c r="C53" s="74" t="s">
        <v>21</v>
      </c>
      <c r="D53" s="329" t="s">
        <v>188</v>
      </c>
      <c r="E53" s="329"/>
      <c r="F53" s="74">
        <v>41</v>
      </c>
      <c r="G53" s="120">
        <f>G54+G55</f>
        <v>0</v>
      </c>
      <c r="H53" s="120"/>
      <c r="I53" s="120">
        <f t="shared" ref="I53:N53" si="17">I54+I55</f>
        <v>0</v>
      </c>
      <c r="J53" s="120">
        <f t="shared" si="17"/>
        <v>0</v>
      </c>
      <c r="K53" s="120">
        <f t="shared" si="17"/>
        <v>0</v>
      </c>
      <c r="L53" s="120">
        <f t="shared" si="17"/>
        <v>0</v>
      </c>
      <c r="M53" s="120">
        <f t="shared" si="17"/>
        <v>0</v>
      </c>
      <c r="N53" s="120">
        <f t="shared" si="17"/>
        <v>0</v>
      </c>
      <c r="O53" s="67" t="str">
        <f t="shared" si="14"/>
        <v>0</v>
      </c>
      <c r="P53" s="67" t="str">
        <f t="shared" si="15"/>
        <v>0</v>
      </c>
    </row>
    <row r="54" spans="1:16" ht="21.75" customHeight="1">
      <c r="A54" s="283"/>
      <c r="B54" s="283"/>
      <c r="C54" s="283"/>
      <c r="D54" s="27" t="s">
        <v>178</v>
      </c>
      <c r="E54" s="28" t="s">
        <v>189</v>
      </c>
      <c r="F54" s="27">
        <v>42</v>
      </c>
      <c r="G54" s="122">
        <v>0</v>
      </c>
      <c r="H54" s="27"/>
      <c r="I54" s="253">
        <v>0</v>
      </c>
      <c r="J54" s="123">
        <v>0</v>
      </c>
      <c r="K54" s="124"/>
      <c r="L54" s="124"/>
      <c r="M54" s="124"/>
      <c r="N54" s="220">
        <v>0</v>
      </c>
      <c r="O54" s="125" t="str">
        <f t="shared" si="14"/>
        <v>0</v>
      </c>
      <c r="P54" s="130" t="str">
        <f t="shared" si="15"/>
        <v>0</v>
      </c>
    </row>
    <row r="55" spans="1:16" ht="21" customHeight="1">
      <c r="A55" s="283"/>
      <c r="B55" s="283"/>
      <c r="C55" s="283"/>
      <c r="D55" s="27" t="s">
        <v>180</v>
      </c>
      <c r="E55" s="28" t="s">
        <v>190</v>
      </c>
      <c r="F55" s="27">
        <v>43</v>
      </c>
      <c r="G55" s="122">
        <v>0</v>
      </c>
      <c r="H55" s="27"/>
      <c r="I55" s="253">
        <v>0</v>
      </c>
      <c r="J55" s="123">
        <v>0</v>
      </c>
      <c r="K55" s="124"/>
      <c r="L55" s="124"/>
      <c r="M55" s="124"/>
      <c r="N55" s="220">
        <v>0</v>
      </c>
      <c r="O55" s="125" t="str">
        <f t="shared" si="14"/>
        <v>0</v>
      </c>
      <c r="P55" s="130" t="str">
        <f t="shared" si="15"/>
        <v>0</v>
      </c>
    </row>
    <row r="56" spans="1:16" ht="18.75" customHeight="1">
      <c r="A56" s="283"/>
      <c r="B56" s="283"/>
      <c r="C56" s="27" t="s">
        <v>69</v>
      </c>
      <c r="D56" s="278" t="s">
        <v>191</v>
      </c>
      <c r="E56" s="278"/>
      <c r="F56" s="27">
        <v>44</v>
      </c>
      <c r="G56" s="122">
        <v>3.35</v>
      </c>
      <c r="H56" s="27"/>
      <c r="I56" s="253">
        <v>4</v>
      </c>
      <c r="J56" s="123">
        <v>2.6070000000000002</v>
      </c>
      <c r="K56" s="124">
        <f>N56/4</f>
        <v>1</v>
      </c>
      <c r="L56" s="124">
        <f>(N56/4)+K56</f>
        <v>2</v>
      </c>
      <c r="M56" s="124">
        <f>(N56/4)+L56</f>
        <v>3</v>
      </c>
      <c r="N56" s="220">
        <v>4</v>
      </c>
      <c r="O56" s="125">
        <f t="shared" si="14"/>
        <v>1.5343306482546988</v>
      </c>
      <c r="P56" s="130">
        <f t="shared" si="15"/>
        <v>0.77820895522388067</v>
      </c>
    </row>
    <row r="57" spans="1:16" s="126" customFormat="1" ht="40.5" customHeight="1">
      <c r="A57" s="283"/>
      <c r="B57" s="283"/>
      <c r="C57" s="66" t="s">
        <v>192</v>
      </c>
      <c r="D57" s="273" t="s">
        <v>193</v>
      </c>
      <c r="E57" s="273"/>
      <c r="F57" s="66">
        <v>45</v>
      </c>
      <c r="G57" s="120">
        <f t="shared" ref="G57:N57" si="18">G58+G59+G61+G68+G73+G74++G78+G79+G80+G89</f>
        <v>304.15999999999997</v>
      </c>
      <c r="H57" s="94"/>
      <c r="I57" s="120">
        <f t="shared" si="18"/>
        <v>309.64</v>
      </c>
      <c r="J57" s="120">
        <f t="shared" si="18"/>
        <v>274.89</v>
      </c>
      <c r="K57" s="127">
        <f t="shared" si="18"/>
        <v>150.25</v>
      </c>
      <c r="L57" s="127">
        <f t="shared" si="18"/>
        <v>300.5</v>
      </c>
      <c r="M57" s="127">
        <f t="shared" si="18"/>
        <v>450.75</v>
      </c>
      <c r="N57" s="120">
        <f t="shared" si="18"/>
        <v>570</v>
      </c>
      <c r="O57" s="67">
        <f t="shared" si="14"/>
        <v>2.073556695405435</v>
      </c>
      <c r="P57" s="67">
        <f t="shared" si="15"/>
        <v>0.90376775381378227</v>
      </c>
    </row>
    <row r="58" spans="1:16" ht="22.5" customHeight="1">
      <c r="A58" s="283"/>
      <c r="B58" s="283"/>
      <c r="C58" s="27" t="s">
        <v>19</v>
      </c>
      <c r="D58" s="278" t="s">
        <v>194</v>
      </c>
      <c r="E58" s="278"/>
      <c r="F58" s="27">
        <v>46</v>
      </c>
      <c r="G58" s="122">
        <v>52.2</v>
      </c>
      <c r="H58" s="27"/>
      <c r="I58" s="253">
        <v>38.06</v>
      </c>
      <c r="J58" s="123">
        <v>35.106000000000002</v>
      </c>
      <c r="K58" s="124">
        <v>17.5</v>
      </c>
      <c r="L58" s="124">
        <v>35</v>
      </c>
      <c r="M58" s="124">
        <v>52.5</v>
      </c>
      <c r="N58" s="220">
        <v>39</v>
      </c>
      <c r="O58" s="125">
        <f t="shared" si="14"/>
        <v>1.1109212100495642</v>
      </c>
      <c r="P58" s="130">
        <f t="shared" si="15"/>
        <v>0.67252873563218385</v>
      </c>
    </row>
    <row r="59" spans="1:16" ht="25.5" customHeight="1">
      <c r="A59" s="283"/>
      <c r="B59" s="283"/>
      <c r="C59" s="27" t="s">
        <v>21</v>
      </c>
      <c r="D59" s="278" t="s">
        <v>195</v>
      </c>
      <c r="E59" s="278"/>
      <c r="F59" s="27">
        <v>47</v>
      </c>
      <c r="G59" s="122">
        <v>12</v>
      </c>
      <c r="H59" s="27"/>
      <c r="I59" s="253">
        <v>12</v>
      </c>
      <c r="J59" s="123">
        <v>12.02</v>
      </c>
      <c r="K59" s="124">
        <f t="shared" ref="K59:N59" si="19">K60</f>
        <v>3</v>
      </c>
      <c r="L59" s="124">
        <f t="shared" si="19"/>
        <v>6</v>
      </c>
      <c r="M59" s="124">
        <f t="shared" si="19"/>
        <v>9</v>
      </c>
      <c r="N59" s="220">
        <f t="shared" si="19"/>
        <v>12</v>
      </c>
      <c r="O59" s="125">
        <f t="shared" si="14"/>
        <v>0.99833610648918469</v>
      </c>
      <c r="P59" s="130">
        <f t="shared" si="15"/>
        <v>1.0016666666666667</v>
      </c>
    </row>
    <row r="60" spans="1:16" ht="24" customHeight="1">
      <c r="A60" s="283"/>
      <c r="B60" s="283"/>
      <c r="C60" s="27"/>
      <c r="D60" s="28" t="s">
        <v>178</v>
      </c>
      <c r="E60" s="28" t="s">
        <v>196</v>
      </c>
      <c r="F60" s="27">
        <v>48</v>
      </c>
      <c r="G60" s="122">
        <v>12</v>
      </c>
      <c r="H60" s="27"/>
      <c r="I60" s="253">
        <v>12</v>
      </c>
      <c r="J60" s="123">
        <v>12.02</v>
      </c>
      <c r="K60" s="124">
        <f>N60/4</f>
        <v>3</v>
      </c>
      <c r="L60" s="124">
        <f>(N60/4)+K60</f>
        <v>6</v>
      </c>
      <c r="M60" s="124">
        <f>(N60/4)+L60</f>
        <v>9</v>
      </c>
      <c r="N60" s="220">
        <v>12</v>
      </c>
      <c r="O60" s="125">
        <f t="shared" si="14"/>
        <v>0.99833610648918469</v>
      </c>
      <c r="P60" s="130">
        <f t="shared" si="15"/>
        <v>1.0016666666666667</v>
      </c>
    </row>
    <row r="61" spans="1:16" s="126" customFormat="1" ht="26.25" customHeight="1">
      <c r="A61" s="283"/>
      <c r="B61" s="283"/>
      <c r="C61" s="128" t="s">
        <v>69</v>
      </c>
      <c r="D61" s="294" t="s">
        <v>197</v>
      </c>
      <c r="E61" s="294"/>
      <c r="F61" s="128">
        <v>49</v>
      </c>
      <c r="G61" s="120">
        <f t="shared" ref="G61:N61" si="20">G62+G64</f>
        <v>0.17</v>
      </c>
      <c r="H61" s="94"/>
      <c r="I61" s="120">
        <f t="shared" si="20"/>
        <v>1</v>
      </c>
      <c r="J61" s="120">
        <f t="shared" si="20"/>
        <v>0.33</v>
      </c>
      <c r="K61" s="127">
        <f t="shared" si="20"/>
        <v>0.25</v>
      </c>
      <c r="L61" s="127">
        <f t="shared" si="20"/>
        <v>0.5</v>
      </c>
      <c r="M61" s="127">
        <f t="shared" si="20"/>
        <v>0.75</v>
      </c>
      <c r="N61" s="120">
        <f t="shared" si="20"/>
        <v>1</v>
      </c>
      <c r="O61" s="67">
        <f t="shared" si="14"/>
        <v>3.0303030303030303</v>
      </c>
      <c r="P61" s="67">
        <f t="shared" si="15"/>
        <v>1.9411764705882353</v>
      </c>
    </row>
    <row r="62" spans="1:16" ht="18.75" customHeight="1">
      <c r="A62" s="283"/>
      <c r="B62" s="283"/>
      <c r="C62" s="328"/>
      <c r="D62" s="79" t="s">
        <v>144</v>
      </c>
      <c r="E62" s="132" t="s">
        <v>198</v>
      </c>
      <c r="F62" s="79">
        <v>50</v>
      </c>
      <c r="G62" s="122">
        <v>0.17</v>
      </c>
      <c r="H62" s="27"/>
      <c r="I62" s="253">
        <v>1</v>
      </c>
      <c r="J62" s="123">
        <v>0.33</v>
      </c>
      <c r="K62" s="124">
        <f>N62/4</f>
        <v>0.25</v>
      </c>
      <c r="L62" s="124">
        <f>(N62/4)+K62</f>
        <v>0.5</v>
      </c>
      <c r="M62" s="124">
        <f>(N62/4)+L62</f>
        <v>0.75</v>
      </c>
      <c r="N62" s="220">
        <v>1</v>
      </c>
      <c r="O62" s="125">
        <f t="shared" si="14"/>
        <v>3.0303030303030303</v>
      </c>
      <c r="P62" s="130">
        <f t="shared" si="15"/>
        <v>1.9411764705882353</v>
      </c>
    </row>
    <row r="63" spans="1:16" ht="21.75" customHeight="1">
      <c r="A63" s="283"/>
      <c r="B63" s="283"/>
      <c r="C63" s="328"/>
      <c r="D63" s="79"/>
      <c r="E63" s="132" t="s">
        <v>199</v>
      </c>
      <c r="F63" s="79">
        <v>51</v>
      </c>
      <c r="G63" s="122">
        <v>0</v>
      </c>
      <c r="H63" s="27"/>
      <c r="I63" s="253">
        <v>0</v>
      </c>
      <c r="J63" s="123">
        <v>0</v>
      </c>
      <c r="K63" s="124">
        <v>0</v>
      </c>
      <c r="L63" s="124">
        <v>0</v>
      </c>
      <c r="M63" s="124">
        <v>0</v>
      </c>
      <c r="N63" s="220">
        <v>0</v>
      </c>
      <c r="O63" s="125" t="str">
        <f t="shared" si="14"/>
        <v>0</v>
      </c>
      <c r="P63" s="130" t="str">
        <f t="shared" si="15"/>
        <v>0</v>
      </c>
    </row>
    <row r="64" spans="1:16" ht="24" customHeight="1">
      <c r="A64" s="283"/>
      <c r="B64" s="283"/>
      <c r="C64" s="328"/>
      <c r="D64" s="79" t="s">
        <v>146</v>
      </c>
      <c r="E64" s="132" t="s">
        <v>200</v>
      </c>
      <c r="F64" s="79">
        <v>52</v>
      </c>
      <c r="G64" s="122">
        <v>0</v>
      </c>
      <c r="H64" s="27"/>
      <c r="I64" s="253">
        <v>0</v>
      </c>
      <c r="J64" s="123">
        <v>0</v>
      </c>
      <c r="K64" s="124">
        <v>0</v>
      </c>
      <c r="L64" s="124">
        <v>0</v>
      </c>
      <c r="M64" s="124">
        <v>0</v>
      </c>
      <c r="N64" s="220">
        <v>0</v>
      </c>
      <c r="O64" s="125" t="str">
        <f t="shared" si="14"/>
        <v>0</v>
      </c>
      <c r="P64" s="130" t="str">
        <f t="shared" si="15"/>
        <v>0</v>
      </c>
    </row>
    <row r="65" spans="1:16" ht="33.75" customHeight="1">
      <c r="A65" s="283"/>
      <c r="B65" s="283"/>
      <c r="C65" s="328"/>
      <c r="D65" s="299"/>
      <c r="E65" s="132" t="s">
        <v>201</v>
      </c>
      <c r="F65" s="79">
        <v>53</v>
      </c>
      <c r="G65" s="122">
        <v>0</v>
      </c>
      <c r="H65" s="27"/>
      <c r="I65" s="253">
        <v>0</v>
      </c>
      <c r="J65" s="123">
        <v>0</v>
      </c>
      <c r="K65" s="124">
        <v>0</v>
      </c>
      <c r="L65" s="124">
        <v>0</v>
      </c>
      <c r="M65" s="124">
        <v>0</v>
      </c>
      <c r="N65" s="220">
        <v>0</v>
      </c>
      <c r="O65" s="125" t="str">
        <f t="shared" si="14"/>
        <v>0</v>
      </c>
      <c r="P65" s="130" t="str">
        <f t="shared" si="15"/>
        <v>0</v>
      </c>
    </row>
    <row r="66" spans="1:16" ht="33" customHeight="1">
      <c r="A66" s="283"/>
      <c r="B66" s="283"/>
      <c r="C66" s="328"/>
      <c r="D66" s="299"/>
      <c r="E66" s="132" t="s">
        <v>202</v>
      </c>
      <c r="F66" s="79">
        <v>54</v>
      </c>
      <c r="G66" s="122">
        <v>0</v>
      </c>
      <c r="H66" s="27"/>
      <c r="I66" s="253">
        <v>0</v>
      </c>
      <c r="J66" s="123">
        <v>0</v>
      </c>
      <c r="K66" s="124">
        <v>0</v>
      </c>
      <c r="L66" s="124">
        <v>0</v>
      </c>
      <c r="M66" s="124">
        <v>0</v>
      </c>
      <c r="N66" s="220">
        <v>0</v>
      </c>
      <c r="O66" s="125" t="str">
        <f t="shared" si="14"/>
        <v>0</v>
      </c>
      <c r="P66" s="130" t="str">
        <f t="shared" si="15"/>
        <v>0</v>
      </c>
    </row>
    <row r="67" spans="1:16" ht="21.75" customHeight="1">
      <c r="A67" s="283"/>
      <c r="B67" s="283"/>
      <c r="C67" s="328"/>
      <c r="D67" s="299"/>
      <c r="E67" s="132" t="s">
        <v>203</v>
      </c>
      <c r="F67" s="79">
        <v>55</v>
      </c>
      <c r="G67" s="122">
        <v>0</v>
      </c>
      <c r="H67" s="27"/>
      <c r="I67" s="253">
        <v>0</v>
      </c>
      <c r="J67" s="123">
        <v>0</v>
      </c>
      <c r="K67" s="124">
        <v>0</v>
      </c>
      <c r="L67" s="124">
        <v>0</v>
      </c>
      <c r="M67" s="124">
        <v>0</v>
      </c>
      <c r="N67" s="220">
        <v>0</v>
      </c>
      <c r="O67" s="125" t="str">
        <f t="shared" si="14"/>
        <v>0</v>
      </c>
      <c r="P67" s="130" t="str">
        <f t="shared" si="15"/>
        <v>0</v>
      </c>
    </row>
    <row r="68" spans="1:16" s="126" customFormat="1" ht="24" customHeight="1">
      <c r="A68" s="283"/>
      <c r="B68" s="283"/>
      <c r="C68" s="66" t="s">
        <v>79</v>
      </c>
      <c r="D68" s="273" t="s">
        <v>204</v>
      </c>
      <c r="E68" s="273"/>
      <c r="F68" s="66">
        <v>56</v>
      </c>
      <c r="G68" s="120">
        <f t="shared" ref="G68:N68" si="21">G69+G70+G71+G72</f>
        <v>0</v>
      </c>
      <c r="H68" s="94"/>
      <c r="I68" s="120">
        <f t="shared" si="21"/>
        <v>0</v>
      </c>
      <c r="J68" s="120">
        <f t="shared" si="21"/>
        <v>0</v>
      </c>
      <c r="K68" s="120">
        <f t="shared" si="21"/>
        <v>0</v>
      </c>
      <c r="L68" s="120">
        <f t="shared" si="21"/>
        <v>0</v>
      </c>
      <c r="M68" s="120">
        <f t="shared" si="21"/>
        <v>0</v>
      </c>
      <c r="N68" s="120">
        <f t="shared" si="21"/>
        <v>0</v>
      </c>
      <c r="O68" s="67" t="str">
        <f t="shared" si="14"/>
        <v>0</v>
      </c>
      <c r="P68" s="67" t="str">
        <f t="shared" si="15"/>
        <v>0</v>
      </c>
    </row>
    <row r="69" spans="1:16" ht="19.5" customHeight="1">
      <c r="A69" s="283"/>
      <c r="B69" s="283"/>
      <c r="C69" s="328"/>
      <c r="D69" s="79" t="s">
        <v>205</v>
      </c>
      <c r="E69" s="132" t="s">
        <v>206</v>
      </c>
      <c r="F69" s="79">
        <v>57</v>
      </c>
      <c r="G69" s="122">
        <v>0</v>
      </c>
      <c r="H69" s="27"/>
      <c r="I69" s="253">
        <v>0</v>
      </c>
      <c r="J69" s="123">
        <v>0</v>
      </c>
      <c r="K69" s="124">
        <v>0</v>
      </c>
      <c r="L69" s="124">
        <v>0</v>
      </c>
      <c r="M69" s="124">
        <v>0</v>
      </c>
      <c r="N69" s="220">
        <v>0</v>
      </c>
      <c r="O69" s="125" t="str">
        <f t="shared" si="14"/>
        <v>0</v>
      </c>
      <c r="P69" s="130" t="str">
        <f t="shared" si="15"/>
        <v>0</v>
      </c>
    </row>
    <row r="70" spans="1:16" ht="21" customHeight="1">
      <c r="A70" s="283"/>
      <c r="B70" s="283"/>
      <c r="C70" s="328"/>
      <c r="D70" s="79" t="s">
        <v>207</v>
      </c>
      <c r="E70" s="132" t="s">
        <v>208</v>
      </c>
      <c r="F70" s="79">
        <v>58</v>
      </c>
      <c r="G70" s="122">
        <v>0</v>
      </c>
      <c r="H70" s="27"/>
      <c r="I70" s="253">
        <v>0</v>
      </c>
      <c r="J70" s="123">
        <v>0</v>
      </c>
      <c r="K70" s="124">
        <v>0</v>
      </c>
      <c r="L70" s="124">
        <v>0</v>
      </c>
      <c r="M70" s="124">
        <v>0</v>
      </c>
      <c r="N70" s="220">
        <v>0</v>
      </c>
      <c r="O70" s="125" t="str">
        <f t="shared" si="14"/>
        <v>0</v>
      </c>
      <c r="P70" s="130" t="str">
        <f t="shared" si="15"/>
        <v>0</v>
      </c>
    </row>
    <row r="71" spans="1:16">
      <c r="A71" s="283"/>
      <c r="B71" s="283"/>
      <c r="C71" s="328"/>
      <c r="D71" s="79"/>
      <c r="E71" s="132" t="s">
        <v>209</v>
      </c>
      <c r="F71" s="79">
        <v>59</v>
      </c>
      <c r="G71" s="122">
        <v>0</v>
      </c>
      <c r="H71" s="27"/>
      <c r="I71" s="253">
        <v>0</v>
      </c>
      <c r="J71" s="123">
        <v>0</v>
      </c>
      <c r="K71" s="124">
        <v>0</v>
      </c>
      <c r="L71" s="124">
        <v>0</v>
      </c>
      <c r="M71" s="124">
        <v>0</v>
      </c>
      <c r="N71" s="220">
        <v>0</v>
      </c>
      <c r="O71" s="125" t="str">
        <f t="shared" si="14"/>
        <v>0</v>
      </c>
      <c r="P71" s="130" t="str">
        <f t="shared" si="15"/>
        <v>0</v>
      </c>
    </row>
    <row r="72" spans="1:16" ht="18.75" customHeight="1">
      <c r="A72" s="283"/>
      <c r="B72" s="283"/>
      <c r="C72" s="328"/>
      <c r="D72" s="79" t="s">
        <v>210</v>
      </c>
      <c r="E72" s="132" t="s">
        <v>211</v>
      </c>
      <c r="F72" s="79">
        <v>60</v>
      </c>
      <c r="G72" s="122">
        <v>0</v>
      </c>
      <c r="H72" s="27"/>
      <c r="I72" s="253">
        <v>0</v>
      </c>
      <c r="J72" s="123">
        <v>0</v>
      </c>
      <c r="K72" s="124">
        <v>0</v>
      </c>
      <c r="L72" s="124">
        <v>0</v>
      </c>
      <c r="M72" s="124">
        <v>0</v>
      </c>
      <c r="N72" s="220">
        <v>0</v>
      </c>
      <c r="O72" s="125" t="str">
        <f t="shared" si="14"/>
        <v>0</v>
      </c>
      <c r="P72" s="130" t="str">
        <f t="shared" si="15"/>
        <v>0</v>
      </c>
    </row>
    <row r="73" spans="1:16" ht="25.5" customHeight="1">
      <c r="A73" s="283"/>
      <c r="B73" s="283"/>
      <c r="C73" s="94" t="s">
        <v>81</v>
      </c>
      <c r="D73" s="297" t="s">
        <v>212</v>
      </c>
      <c r="E73" s="297"/>
      <c r="F73" s="94">
        <v>61</v>
      </c>
      <c r="G73" s="120"/>
      <c r="H73" s="94"/>
      <c r="I73" s="120">
        <v>0</v>
      </c>
      <c r="J73" s="120"/>
      <c r="K73" s="127"/>
      <c r="L73" s="127"/>
      <c r="M73" s="127"/>
      <c r="N73" s="120">
        <v>0</v>
      </c>
      <c r="O73" s="67" t="str">
        <f t="shared" si="14"/>
        <v>0</v>
      </c>
      <c r="P73" s="67" t="str">
        <f t="shared" si="15"/>
        <v>0</v>
      </c>
    </row>
    <row r="74" spans="1:16" ht="24" customHeight="1">
      <c r="A74" s="283"/>
      <c r="B74" s="283"/>
      <c r="C74" s="94" t="s">
        <v>150</v>
      </c>
      <c r="D74" s="297" t="s">
        <v>213</v>
      </c>
      <c r="E74" s="297"/>
      <c r="F74" s="94">
        <v>62</v>
      </c>
      <c r="G74" s="120">
        <f t="shared" ref="G74:N74" si="22">G75</f>
        <v>0</v>
      </c>
      <c r="H74" s="94"/>
      <c r="I74" s="120">
        <f t="shared" si="22"/>
        <v>1</v>
      </c>
      <c r="J74" s="120">
        <f t="shared" si="22"/>
        <v>0.1</v>
      </c>
      <c r="K74" s="127">
        <f t="shared" si="22"/>
        <v>0.25</v>
      </c>
      <c r="L74" s="127">
        <f t="shared" si="22"/>
        <v>0.5</v>
      </c>
      <c r="M74" s="127">
        <f t="shared" si="22"/>
        <v>0.75</v>
      </c>
      <c r="N74" s="120">
        <f t="shared" si="22"/>
        <v>1</v>
      </c>
      <c r="O74" s="67">
        <f t="shared" si="14"/>
        <v>10</v>
      </c>
      <c r="P74" s="67" t="str">
        <f t="shared" si="15"/>
        <v>0</v>
      </c>
    </row>
    <row r="75" spans="1:16" s="7" customFormat="1" ht="15.75" customHeight="1">
      <c r="A75" s="283"/>
      <c r="B75" s="283"/>
      <c r="C75" s="283"/>
      <c r="D75" s="294" t="s">
        <v>214</v>
      </c>
      <c r="E75" s="294"/>
      <c r="F75" s="128">
        <v>63</v>
      </c>
      <c r="G75" s="133">
        <v>0</v>
      </c>
      <c r="H75" s="128"/>
      <c r="I75" s="253">
        <f>I76+I77</f>
        <v>1</v>
      </c>
      <c r="J75" s="134">
        <v>0.1</v>
      </c>
      <c r="K75" s="135">
        <f t="shared" ref="K75:N75" si="23">K76+K77</f>
        <v>0.25</v>
      </c>
      <c r="L75" s="135">
        <f t="shared" si="23"/>
        <v>0.5</v>
      </c>
      <c r="M75" s="135">
        <f t="shared" si="23"/>
        <v>0.75</v>
      </c>
      <c r="N75" s="220">
        <f t="shared" si="23"/>
        <v>1</v>
      </c>
      <c r="O75" s="125">
        <f t="shared" si="14"/>
        <v>10</v>
      </c>
      <c r="P75" s="130" t="str">
        <f t="shared" si="15"/>
        <v>0</v>
      </c>
    </row>
    <row r="76" spans="1:16" ht="17.25" customHeight="1">
      <c r="A76" s="283"/>
      <c r="B76" s="283"/>
      <c r="C76" s="283"/>
      <c r="D76" s="278" t="s">
        <v>215</v>
      </c>
      <c r="E76" s="278"/>
      <c r="F76" s="27">
        <v>64</v>
      </c>
      <c r="G76" s="47">
        <v>0</v>
      </c>
      <c r="H76" s="27"/>
      <c r="I76" s="253">
        <v>1</v>
      </c>
      <c r="J76" s="136">
        <v>0.1</v>
      </c>
      <c r="K76" s="124">
        <f t="shared" ref="K76:K84" si="24">N76/4</f>
        <v>0.25</v>
      </c>
      <c r="L76" s="124">
        <f>(N76/4)+K76</f>
        <v>0.5</v>
      </c>
      <c r="M76" s="124">
        <f>(N76/4)+L76</f>
        <v>0.75</v>
      </c>
      <c r="N76" s="220">
        <v>1</v>
      </c>
      <c r="O76" s="125">
        <f t="shared" si="14"/>
        <v>10</v>
      </c>
      <c r="P76" s="130" t="str">
        <f t="shared" si="15"/>
        <v>0</v>
      </c>
    </row>
    <row r="77" spans="1:16" ht="15.75" customHeight="1">
      <c r="A77" s="283"/>
      <c r="B77" s="283"/>
      <c r="C77" s="283"/>
      <c r="D77" s="278" t="s">
        <v>216</v>
      </c>
      <c r="E77" s="278"/>
      <c r="F77" s="27">
        <v>65</v>
      </c>
      <c r="G77" s="122">
        <v>0</v>
      </c>
      <c r="H77" s="27"/>
      <c r="I77" s="253">
        <v>0</v>
      </c>
      <c r="J77" s="123">
        <v>0</v>
      </c>
      <c r="K77" s="124">
        <v>0</v>
      </c>
      <c r="L77" s="124">
        <v>0</v>
      </c>
      <c r="M77" s="124">
        <v>0</v>
      </c>
      <c r="N77" s="220">
        <v>0</v>
      </c>
      <c r="O77" s="125" t="str">
        <f t="shared" ref="O77:O108" si="25">IF(N77=0,"0",N77/J77)</f>
        <v>0</v>
      </c>
      <c r="P77" s="130" t="str">
        <f t="shared" ref="P77:P108" si="26">IF(G77=0,"0",J77/G77)</f>
        <v>0</v>
      </c>
    </row>
    <row r="78" spans="1:16" ht="25.5" customHeight="1">
      <c r="A78" s="283"/>
      <c r="B78" s="283"/>
      <c r="C78" s="94" t="s">
        <v>217</v>
      </c>
      <c r="D78" s="297" t="s">
        <v>218</v>
      </c>
      <c r="E78" s="297"/>
      <c r="F78" s="94">
        <v>66</v>
      </c>
      <c r="G78" s="120">
        <v>19.600000000000001</v>
      </c>
      <c r="H78" s="94"/>
      <c r="I78" s="120">
        <v>20</v>
      </c>
      <c r="J78" s="120">
        <v>18.39</v>
      </c>
      <c r="K78" s="127">
        <f t="shared" si="24"/>
        <v>5</v>
      </c>
      <c r="L78" s="127">
        <f>(N78/4)+K78</f>
        <v>10</v>
      </c>
      <c r="M78" s="127">
        <f>(N78/4)+L78</f>
        <v>15</v>
      </c>
      <c r="N78" s="120">
        <v>20</v>
      </c>
      <c r="O78" s="67">
        <f t="shared" si="25"/>
        <v>1.0875475802066341</v>
      </c>
      <c r="P78" s="67">
        <f t="shared" si="26"/>
        <v>0.93826530612244896</v>
      </c>
    </row>
    <row r="79" spans="1:16" ht="27" customHeight="1">
      <c r="A79" s="283"/>
      <c r="B79" s="283"/>
      <c r="C79" s="94" t="s">
        <v>219</v>
      </c>
      <c r="D79" s="297" t="s">
        <v>220</v>
      </c>
      <c r="E79" s="297"/>
      <c r="F79" s="94">
        <v>67</v>
      </c>
      <c r="G79" s="120">
        <v>3.22</v>
      </c>
      <c r="H79" s="94"/>
      <c r="I79" s="120">
        <v>4</v>
      </c>
      <c r="J79" s="120">
        <v>1.6420000000000001</v>
      </c>
      <c r="K79" s="127">
        <f t="shared" si="24"/>
        <v>1</v>
      </c>
      <c r="L79" s="127">
        <f>(N79/4)+K79</f>
        <v>2</v>
      </c>
      <c r="M79" s="127">
        <f>(N79/4)+L79</f>
        <v>3</v>
      </c>
      <c r="N79" s="120">
        <v>4</v>
      </c>
      <c r="O79" s="67">
        <f t="shared" si="25"/>
        <v>2.4360535931790497</v>
      </c>
      <c r="P79" s="67">
        <f t="shared" si="26"/>
        <v>0.50993788819875774</v>
      </c>
    </row>
    <row r="80" spans="1:16" ht="24" customHeight="1">
      <c r="A80" s="283"/>
      <c r="B80" s="283"/>
      <c r="C80" s="94" t="s">
        <v>221</v>
      </c>
      <c r="D80" s="297" t="s">
        <v>222</v>
      </c>
      <c r="E80" s="297"/>
      <c r="F80" s="94">
        <v>68</v>
      </c>
      <c r="G80" s="120">
        <v>6.16</v>
      </c>
      <c r="H80" s="120"/>
      <c r="I80" s="120">
        <v>15.5</v>
      </c>
      <c r="J80" s="120">
        <v>8.1379999999999999</v>
      </c>
      <c r="K80" s="120">
        <f t="shared" ref="K80:N80" si="27">K81+K82+K83+K84+K86+K87+K88</f>
        <v>3.25</v>
      </c>
      <c r="L80" s="120">
        <f t="shared" si="27"/>
        <v>6.5</v>
      </c>
      <c r="M80" s="120">
        <f t="shared" si="27"/>
        <v>9.75</v>
      </c>
      <c r="N80" s="120">
        <f t="shared" si="27"/>
        <v>13</v>
      </c>
      <c r="O80" s="67">
        <f t="shared" si="25"/>
        <v>1.5974440894568691</v>
      </c>
      <c r="P80" s="67">
        <f t="shared" si="26"/>
        <v>1.3211038961038961</v>
      </c>
    </row>
    <row r="81" spans="1:16" ht="18" customHeight="1">
      <c r="A81" s="283"/>
      <c r="B81" s="283"/>
      <c r="C81" s="283"/>
      <c r="D81" s="27" t="s">
        <v>223</v>
      </c>
      <c r="E81" s="28" t="s">
        <v>224</v>
      </c>
      <c r="F81" s="27">
        <v>69</v>
      </c>
      <c r="G81" s="122">
        <v>3.95</v>
      </c>
      <c r="H81" s="27"/>
      <c r="I81" s="253">
        <v>5</v>
      </c>
      <c r="J81" s="123">
        <v>4.4980000000000002</v>
      </c>
      <c r="K81" s="124">
        <f t="shared" si="24"/>
        <v>1.25</v>
      </c>
      <c r="L81" s="124">
        <f>(N81/4)+K81</f>
        <v>2.5</v>
      </c>
      <c r="M81" s="124">
        <f>(N81/4)+L81</f>
        <v>3.75</v>
      </c>
      <c r="N81" s="220">
        <v>5</v>
      </c>
      <c r="O81" s="125">
        <f t="shared" si="25"/>
        <v>1.1116051578479325</v>
      </c>
      <c r="P81" s="130">
        <f t="shared" si="26"/>
        <v>1.1387341772151898</v>
      </c>
    </row>
    <row r="82" spans="1:16" ht="22.5" customHeight="1">
      <c r="A82" s="283"/>
      <c r="B82" s="283"/>
      <c r="C82" s="283"/>
      <c r="D82" s="27" t="s">
        <v>225</v>
      </c>
      <c r="E82" s="28" t="s">
        <v>226</v>
      </c>
      <c r="F82" s="27">
        <v>70</v>
      </c>
      <c r="G82" s="122">
        <v>1.96</v>
      </c>
      <c r="H82" s="27"/>
      <c r="I82" s="253">
        <v>4</v>
      </c>
      <c r="J82" s="123">
        <v>3.06</v>
      </c>
      <c r="K82" s="124">
        <f t="shared" si="24"/>
        <v>1</v>
      </c>
      <c r="L82" s="124">
        <f>(N82/4)+K82</f>
        <v>2</v>
      </c>
      <c r="M82" s="124">
        <f>(N82/4)+L82</f>
        <v>3</v>
      </c>
      <c r="N82" s="220">
        <v>4</v>
      </c>
      <c r="O82" s="125">
        <f t="shared" si="25"/>
        <v>1.3071895424836601</v>
      </c>
      <c r="P82" s="130">
        <f t="shared" si="26"/>
        <v>1.5612244897959184</v>
      </c>
    </row>
    <row r="83" spans="1:16" ht="24" customHeight="1">
      <c r="A83" s="283"/>
      <c r="B83" s="283"/>
      <c r="C83" s="283"/>
      <c r="D83" s="27" t="s">
        <v>227</v>
      </c>
      <c r="E83" s="28" t="s">
        <v>228</v>
      </c>
      <c r="F83" s="27">
        <v>71</v>
      </c>
      <c r="G83" s="122">
        <v>0</v>
      </c>
      <c r="H83" s="27"/>
      <c r="I83" s="253">
        <v>3</v>
      </c>
      <c r="J83" s="123">
        <v>0</v>
      </c>
      <c r="K83" s="124">
        <f t="shared" si="24"/>
        <v>0.75</v>
      </c>
      <c r="L83" s="124">
        <f>(N83/4)+K83</f>
        <v>1.5</v>
      </c>
      <c r="M83" s="124">
        <f>(N83/4)+L83</f>
        <v>2.25</v>
      </c>
      <c r="N83" s="220">
        <v>3</v>
      </c>
      <c r="O83" s="125" t="e">
        <f t="shared" si="25"/>
        <v>#DIV/0!</v>
      </c>
      <c r="P83" s="130" t="str">
        <f t="shared" si="26"/>
        <v>0</v>
      </c>
    </row>
    <row r="84" spans="1:16" ht="24.75" customHeight="1">
      <c r="A84" s="283"/>
      <c r="B84" s="283"/>
      <c r="C84" s="283"/>
      <c r="D84" s="27" t="s">
        <v>229</v>
      </c>
      <c r="E84" s="28" t="s">
        <v>230</v>
      </c>
      <c r="F84" s="27">
        <v>72</v>
      </c>
      <c r="G84" s="122">
        <v>0</v>
      </c>
      <c r="H84" s="27"/>
      <c r="I84" s="253">
        <v>2.5</v>
      </c>
      <c r="J84" s="123">
        <v>0</v>
      </c>
      <c r="K84" s="124">
        <f t="shared" si="24"/>
        <v>0</v>
      </c>
      <c r="L84" s="124">
        <f>(N84/4)+K84</f>
        <v>0</v>
      </c>
      <c r="M84" s="124">
        <f>(N84/4)+L84</f>
        <v>0</v>
      </c>
      <c r="N84" s="220">
        <v>0</v>
      </c>
      <c r="O84" s="125" t="str">
        <f t="shared" si="25"/>
        <v>0</v>
      </c>
      <c r="P84" s="130" t="str">
        <f t="shared" si="26"/>
        <v>0</v>
      </c>
    </row>
    <row r="85" spans="1:16" ht="24" customHeight="1">
      <c r="A85" s="283"/>
      <c r="B85" s="283"/>
      <c r="C85" s="283"/>
      <c r="D85" s="27"/>
      <c r="E85" s="28" t="s">
        <v>231</v>
      </c>
      <c r="F85" s="27">
        <v>73</v>
      </c>
      <c r="G85" s="122">
        <v>0</v>
      </c>
      <c r="H85" s="27"/>
      <c r="I85" s="253">
        <v>0</v>
      </c>
      <c r="J85" s="123">
        <v>0</v>
      </c>
      <c r="K85" s="124">
        <v>0</v>
      </c>
      <c r="L85" s="124">
        <v>0</v>
      </c>
      <c r="M85" s="124">
        <v>0</v>
      </c>
      <c r="N85" s="220">
        <v>0</v>
      </c>
      <c r="O85" s="125" t="str">
        <f t="shared" si="25"/>
        <v>0</v>
      </c>
      <c r="P85" s="130" t="str">
        <f t="shared" si="26"/>
        <v>0</v>
      </c>
    </row>
    <row r="86" spans="1:16" ht="22.5" customHeight="1">
      <c r="A86" s="283"/>
      <c r="B86" s="283"/>
      <c r="C86" s="283"/>
      <c r="D86" s="27" t="s">
        <v>232</v>
      </c>
      <c r="E86" s="28" t="s">
        <v>233</v>
      </c>
      <c r="F86" s="27">
        <v>74</v>
      </c>
      <c r="G86" s="122">
        <v>0</v>
      </c>
      <c r="H86" s="27"/>
      <c r="I86" s="253">
        <v>0</v>
      </c>
      <c r="J86" s="123">
        <v>0</v>
      </c>
      <c r="K86" s="124">
        <v>0</v>
      </c>
      <c r="L86" s="124">
        <v>0</v>
      </c>
      <c r="M86" s="124">
        <v>0</v>
      </c>
      <c r="N86" s="220">
        <v>0</v>
      </c>
      <c r="O86" s="125" t="str">
        <f t="shared" si="25"/>
        <v>0</v>
      </c>
      <c r="P86" s="130" t="str">
        <f t="shared" si="26"/>
        <v>0</v>
      </c>
    </row>
    <row r="87" spans="1:16" ht="30">
      <c r="A87" s="283"/>
      <c r="B87" s="283"/>
      <c r="C87" s="283"/>
      <c r="D87" s="27" t="s">
        <v>234</v>
      </c>
      <c r="E87" s="28" t="s">
        <v>235</v>
      </c>
      <c r="F87" s="27">
        <v>75</v>
      </c>
      <c r="G87" s="122">
        <v>0</v>
      </c>
      <c r="H87" s="27"/>
      <c r="I87" s="253">
        <v>0</v>
      </c>
      <c r="J87" s="123">
        <v>0</v>
      </c>
      <c r="K87" s="124">
        <v>0</v>
      </c>
      <c r="L87" s="124">
        <v>0</v>
      </c>
      <c r="M87" s="124">
        <v>0</v>
      </c>
      <c r="N87" s="220">
        <v>0</v>
      </c>
      <c r="O87" s="125" t="str">
        <f t="shared" si="25"/>
        <v>0</v>
      </c>
      <c r="P87" s="130" t="str">
        <f t="shared" si="26"/>
        <v>0</v>
      </c>
    </row>
    <row r="88" spans="1:16" ht="25.5" customHeight="1">
      <c r="A88" s="283"/>
      <c r="B88" s="283"/>
      <c r="C88" s="283"/>
      <c r="D88" s="27" t="s">
        <v>236</v>
      </c>
      <c r="E88" s="28" t="s">
        <v>237</v>
      </c>
      <c r="F88" s="27">
        <v>76</v>
      </c>
      <c r="G88" s="122">
        <v>0.25</v>
      </c>
      <c r="H88" s="27"/>
      <c r="I88" s="253">
        <v>1</v>
      </c>
      <c r="J88" s="123">
        <v>0.57999999999999996</v>
      </c>
      <c r="K88" s="124">
        <f>N88/4</f>
        <v>0.25</v>
      </c>
      <c r="L88" s="124">
        <f>(N88/4)+K88</f>
        <v>0.5</v>
      </c>
      <c r="M88" s="124">
        <f>(N88/4)+L88</f>
        <v>0.75</v>
      </c>
      <c r="N88" s="220">
        <v>1</v>
      </c>
      <c r="O88" s="125">
        <f t="shared" si="25"/>
        <v>1.7241379310344829</v>
      </c>
      <c r="P88" s="130">
        <f t="shared" si="26"/>
        <v>2.3199999999999998</v>
      </c>
    </row>
    <row r="89" spans="1:16" ht="23.25" customHeight="1">
      <c r="A89" s="283"/>
      <c r="B89" s="283"/>
      <c r="C89" s="27" t="s">
        <v>238</v>
      </c>
      <c r="D89" s="278" t="s">
        <v>82</v>
      </c>
      <c r="E89" s="278"/>
      <c r="F89" s="27">
        <v>77</v>
      </c>
      <c r="G89" s="122">
        <v>210.81</v>
      </c>
      <c r="H89" s="27"/>
      <c r="I89" s="253">
        <v>218.08</v>
      </c>
      <c r="J89" s="123">
        <v>199.16399999999999</v>
      </c>
      <c r="K89" s="124">
        <f>N89/4</f>
        <v>120</v>
      </c>
      <c r="L89" s="124">
        <f>(N89/4)+K89</f>
        <v>240</v>
      </c>
      <c r="M89" s="124">
        <f>(N89/4)+L89</f>
        <v>360</v>
      </c>
      <c r="N89" s="220">
        <v>480</v>
      </c>
      <c r="O89" s="125">
        <f t="shared" si="25"/>
        <v>2.410074109778876</v>
      </c>
      <c r="P89" s="130">
        <f t="shared" si="26"/>
        <v>0.9447559413690052</v>
      </c>
    </row>
    <row r="90" spans="1:16" s="121" customFormat="1" ht="36.75" customHeight="1">
      <c r="A90" s="283"/>
      <c r="B90" s="283"/>
      <c r="C90" s="330" t="s">
        <v>239</v>
      </c>
      <c r="D90" s="330"/>
      <c r="E90" s="330"/>
      <c r="F90" s="137">
        <v>78</v>
      </c>
      <c r="G90" s="120">
        <f t="shared" ref="G90:N90" si="28">G91+G92+G93+G94+G95+G96</f>
        <v>70.150000000000006</v>
      </c>
      <c r="H90" s="137"/>
      <c r="I90" s="120">
        <f t="shared" si="28"/>
        <v>87.8</v>
      </c>
      <c r="J90" s="120">
        <f t="shared" si="28"/>
        <v>77.984999999999999</v>
      </c>
      <c r="K90" s="120">
        <f t="shared" si="28"/>
        <v>24.5</v>
      </c>
      <c r="L90" s="120">
        <f t="shared" si="28"/>
        <v>49</v>
      </c>
      <c r="M90" s="120">
        <f t="shared" si="28"/>
        <v>73.5</v>
      </c>
      <c r="N90" s="120">
        <f t="shared" si="28"/>
        <v>98</v>
      </c>
      <c r="O90" s="138">
        <f t="shared" si="25"/>
        <v>1.256651920241072</v>
      </c>
      <c r="P90" s="138">
        <f t="shared" si="26"/>
        <v>1.1116892373485388</v>
      </c>
    </row>
    <row r="91" spans="1:16" ht="15.75" customHeight="1">
      <c r="A91" s="283"/>
      <c r="B91" s="283"/>
      <c r="C91" s="139" t="s">
        <v>19</v>
      </c>
      <c r="D91" s="332" t="s">
        <v>240</v>
      </c>
      <c r="E91" s="332"/>
      <c r="F91" s="139">
        <v>79</v>
      </c>
      <c r="G91" s="122">
        <v>13.29</v>
      </c>
      <c r="H91" s="139"/>
      <c r="I91" s="253">
        <v>15.5</v>
      </c>
      <c r="J91" s="123">
        <v>15.65</v>
      </c>
      <c r="K91" s="124">
        <f>N91/4</f>
        <v>4.5</v>
      </c>
      <c r="L91" s="124">
        <f>(N91/4)+K91</f>
        <v>9</v>
      </c>
      <c r="M91" s="124">
        <f>(N91/4)+L91</f>
        <v>13.5</v>
      </c>
      <c r="N91" s="220">
        <v>18</v>
      </c>
      <c r="O91" s="140">
        <f t="shared" si="25"/>
        <v>1.1501597444089458</v>
      </c>
      <c r="P91" s="141">
        <f t="shared" si="26"/>
        <v>1.1775771256583898</v>
      </c>
    </row>
    <row r="92" spans="1:16" ht="15.75" customHeight="1">
      <c r="A92" s="283"/>
      <c r="B92" s="283"/>
      <c r="C92" s="139" t="s">
        <v>21</v>
      </c>
      <c r="D92" s="332" t="s">
        <v>241</v>
      </c>
      <c r="E92" s="332"/>
      <c r="F92" s="139">
        <v>80</v>
      </c>
      <c r="G92" s="122">
        <v>0</v>
      </c>
      <c r="H92" s="139"/>
      <c r="I92" s="253">
        <v>0</v>
      </c>
      <c r="J92" s="123"/>
      <c r="K92" s="124">
        <v>0</v>
      </c>
      <c r="L92" s="124">
        <v>0</v>
      </c>
      <c r="M92" s="124">
        <v>0</v>
      </c>
      <c r="N92" s="220">
        <v>0</v>
      </c>
      <c r="O92" s="140" t="str">
        <f t="shared" si="25"/>
        <v>0</v>
      </c>
      <c r="P92" s="141" t="str">
        <f t="shared" si="26"/>
        <v>0</v>
      </c>
    </row>
    <row r="93" spans="1:16" ht="15.75" customHeight="1">
      <c r="A93" s="283"/>
      <c r="B93" s="283"/>
      <c r="C93" s="139" t="s">
        <v>69</v>
      </c>
      <c r="D93" s="332" t="s">
        <v>242</v>
      </c>
      <c r="E93" s="332"/>
      <c r="F93" s="139">
        <v>81</v>
      </c>
      <c r="G93" s="122">
        <v>0</v>
      </c>
      <c r="H93" s="139"/>
      <c r="I93" s="253">
        <v>0</v>
      </c>
      <c r="J93" s="123"/>
      <c r="K93" s="124">
        <v>0</v>
      </c>
      <c r="L93" s="124">
        <v>0</v>
      </c>
      <c r="M93" s="124">
        <v>0</v>
      </c>
      <c r="N93" s="220">
        <v>0</v>
      </c>
      <c r="O93" s="140" t="str">
        <f t="shared" si="25"/>
        <v>0</v>
      </c>
      <c r="P93" s="141" t="str">
        <f t="shared" si="26"/>
        <v>0</v>
      </c>
    </row>
    <row r="94" spans="1:16" ht="15.75" customHeight="1">
      <c r="A94" s="283"/>
      <c r="B94" s="283"/>
      <c r="C94" s="139" t="s">
        <v>79</v>
      </c>
      <c r="D94" s="332" t="s">
        <v>243</v>
      </c>
      <c r="E94" s="332"/>
      <c r="F94" s="139">
        <v>82</v>
      </c>
      <c r="G94" s="122">
        <v>0</v>
      </c>
      <c r="H94" s="139"/>
      <c r="I94" s="253">
        <v>0</v>
      </c>
      <c r="J94" s="123"/>
      <c r="K94" s="124">
        <v>0</v>
      </c>
      <c r="L94" s="124">
        <v>0</v>
      </c>
      <c r="M94" s="124">
        <v>0</v>
      </c>
      <c r="N94" s="220">
        <v>0</v>
      </c>
      <c r="O94" s="140" t="str">
        <f t="shared" si="25"/>
        <v>0</v>
      </c>
      <c r="P94" s="141" t="str">
        <f t="shared" si="26"/>
        <v>0</v>
      </c>
    </row>
    <row r="95" spans="1:16" ht="15.75" customHeight="1">
      <c r="A95" s="283"/>
      <c r="B95" s="283"/>
      <c r="C95" s="139" t="s">
        <v>81</v>
      </c>
      <c r="D95" s="332" t="s">
        <v>244</v>
      </c>
      <c r="E95" s="332"/>
      <c r="F95" s="139">
        <v>83</v>
      </c>
      <c r="G95" s="122">
        <v>41.29</v>
      </c>
      <c r="H95" s="139"/>
      <c r="I95" s="253">
        <v>47.3</v>
      </c>
      <c r="J95" s="123">
        <v>46.924999999999997</v>
      </c>
      <c r="K95" s="124">
        <f>N95/4</f>
        <v>15</v>
      </c>
      <c r="L95" s="124">
        <f>(N95/4)+K95</f>
        <v>30</v>
      </c>
      <c r="M95" s="124">
        <f>(N95/4)+L95</f>
        <v>45</v>
      </c>
      <c r="N95" s="220">
        <v>60</v>
      </c>
      <c r="O95" s="140">
        <f t="shared" si="25"/>
        <v>1.2786361214704316</v>
      </c>
      <c r="P95" s="141">
        <f t="shared" si="26"/>
        <v>1.1364737224509567</v>
      </c>
    </row>
    <row r="96" spans="1:16" ht="21.75" customHeight="1">
      <c r="A96" s="283"/>
      <c r="B96" s="283"/>
      <c r="C96" s="139" t="s">
        <v>150</v>
      </c>
      <c r="D96" s="332" t="s">
        <v>245</v>
      </c>
      <c r="E96" s="332"/>
      <c r="F96" s="139">
        <v>84</v>
      </c>
      <c r="G96" s="122">
        <v>15.57</v>
      </c>
      <c r="H96" s="139"/>
      <c r="I96" s="253">
        <v>25</v>
      </c>
      <c r="J96" s="123">
        <v>15.41</v>
      </c>
      <c r="K96" s="124">
        <f>N96/4</f>
        <v>5</v>
      </c>
      <c r="L96" s="124">
        <f>(N96/4)+K96</f>
        <v>10</v>
      </c>
      <c r="M96" s="124">
        <f>(N96/4)+L96</f>
        <v>15</v>
      </c>
      <c r="N96" s="220">
        <v>20</v>
      </c>
      <c r="O96" s="140">
        <f t="shared" si="25"/>
        <v>1.2978585334198571</v>
      </c>
      <c r="P96" s="141">
        <f t="shared" si="26"/>
        <v>0.98972382787411683</v>
      </c>
    </row>
    <row r="97" spans="1:18" s="121" customFormat="1" ht="22.5" customHeight="1">
      <c r="A97" s="283"/>
      <c r="B97" s="283"/>
      <c r="C97" s="330" t="s">
        <v>246</v>
      </c>
      <c r="D97" s="330"/>
      <c r="E97" s="330"/>
      <c r="F97" s="137">
        <v>85</v>
      </c>
      <c r="G97" s="120">
        <f>G98+G111+G115+G124</f>
        <v>1622.652</v>
      </c>
      <c r="H97" s="120"/>
      <c r="I97" s="120">
        <f t="shared" ref="I97:N97" si="29">I98+I111+I115+I124</f>
        <v>1903.8000000000002</v>
      </c>
      <c r="J97" s="120">
        <f t="shared" si="29"/>
        <v>1771.6299999999999</v>
      </c>
      <c r="K97" s="120">
        <f t="shared" si="29"/>
        <v>514.58500000000004</v>
      </c>
      <c r="L97" s="120">
        <f t="shared" si="29"/>
        <v>1029.17</v>
      </c>
      <c r="M97" s="120">
        <f t="shared" si="29"/>
        <v>1543.7549999999999</v>
      </c>
      <c r="N97" s="120">
        <f t="shared" si="29"/>
        <v>2087.94</v>
      </c>
      <c r="O97" s="138">
        <f t="shared" si="25"/>
        <v>1.178541794844296</v>
      </c>
      <c r="P97" s="138">
        <f t="shared" si="26"/>
        <v>1.0918114296842452</v>
      </c>
    </row>
    <row r="98" spans="1:18" s="126" customFormat="1" ht="21" customHeight="1">
      <c r="A98" s="283"/>
      <c r="B98" s="283"/>
      <c r="C98" s="142" t="s">
        <v>33</v>
      </c>
      <c r="D98" s="330" t="s">
        <v>247</v>
      </c>
      <c r="E98" s="330"/>
      <c r="F98" s="137">
        <v>86</v>
      </c>
      <c r="G98" s="120">
        <f t="shared" ref="G98:N98" si="30">G99+G103</f>
        <v>1457.2719999999999</v>
      </c>
      <c r="H98" s="143"/>
      <c r="I98" s="120">
        <f t="shared" si="30"/>
        <v>1726.5200000000002</v>
      </c>
      <c r="J98" s="120">
        <f t="shared" si="30"/>
        <v>1603.6599999999999</v>
      </c>
      <c r="K98" s="127">
        <f t="shared" si="30"/>
        <v>472.14749999999998</v>
      </c>
      <c r="L98" s="127">
        <f t="shared" si="30"/>
        <v>944.29499999999996</v>
      </c>
      <c r="M98" s="127">
        <f t="shared" si="30"/>
        <v>1416.4424999999999</v>
      </c>
      <c r="N98" s="120">
        <f t="shared" si="30"/>
        <v>1906.59</v>
      </c>
      <c r="O98" s="138">
        <f t="shared" si="25"/>
        <v>1.1888991432099074</v>
      </c>
      <c r="P98" s="138">
        <f t="shared" si="26"/>
        <v>1.1004534500079601</v>
      </c>
    </row>
    <row r="99" spans="1:18" s="126" customFormat="1" ht="22.5" customHeight="1">
      <c r="A99" s="283"/>
      <c r="B99" s="283"/>
      <c r="C99" s="137" t="s">
        <v>35</v>
      </c>
      <c r="D99" s="331" t="s">
        <v>248</v>
      </c>
      <c r="E99" s="331"/>
      <c r="F99" s="137">
        <v>87</v>
      </c>
      <c r="G99" s="120">
        <f t="shared" ref="G99:N99" si="31">G100+G101+G102</f>
        <v>1371.8319999999999</v>
      </c>
      <c r="H99" s="143"/>
      <c r="I99" s="120">
        <f t="shared" si="31"/>
        <v>1619.7600000000002</v>
      </c>
      <c r="J99" s="120">
        <f t="shared" si="31"/>
        <v>1508.3799999999999</v>
      </c>
      <c r="K99" s="127">
        <f t="shared" si="31"/>
        <v>445.45749999999998</v>
      </c>
      <c r="L99" s="127">
        <f t="shared" si="31"/>
        <v>890.91499999999996</v>
      </c>
      <c r="M99" s="127">
        <f t="shared" si="31"/>
        <v>1336.3724999999999</v>
      </c>
      <c r="N99" s="120">
        <f t="shared" si="31"/>
        <v>1781.83</v>
      </c>
      <c r="O99" s="138">
        <f t="shared" si="25"/>
        <v>1.1812872087935402</v>
      </c>
      <c r="P99" s="138">
        <f t="shared" si="26"/>
        <v>1.0995369695414599</v>
      </c>
    </row>
    <row r="100" spans="1:18" ht="25.5" customHeight="1">
      <c r="A100" s="283"/>
      <c r="B100" s="283"/>
      <c r="C100" s="27"/>
      <c r="D100" s="278" t="s">
        <v>249</v>
      </c>
      <c r="E100" s="278"/>
      <c r="F100" s="27">
        <v>88</v>
      </c>
      <c r="G100" s="122">
        <v>896.596</v>
      </c>
      <c r="H100" s="27"/>
      <c r="I100" s="253">
        <v>942.32</v>
      </c>
      <c r="J100" s="123">
        <v>935.3</v>
      </c>
      <c r="K100" s="124">
        <f>N100/4</f>
        <v>260.61250000000001</v>
      </c>
      <c r="L100" s="124">
        <f>(N100/4)+K100</f>
        <v>521.22500000000002</v>
      </c>
      <c r="M100" s="124">
        <f>(N100/4)+L100</f>
        <v>781.83750000000009</v>
      </c>
      <c r="N100" s="220">
        <v>1042.45</v>
      </c>
      <c r="O100" s="125">
        <f t="shared" si="25"/>
        <v>1.1145621725649526</v>
      </c>
      <c r="P100" s="130">
        <f t="shared" si="26"/>
        <v>1.0431677143328768</v>
      </c>
      <c r="R100" s="116"/>
    </row>
    <row r="101" spans="1:18" ht="25.5" customHeight="1">
      <c r="A101" s="283"/>
      <c r="B101" s="283"/>
      <c r="C101" s="283"/>
      <c r="D101" s="278" t="s">
        <v>250</v>
      </c>
      <c r="E101" s="278"/>
      <c r="F101" s="27">
        <v>89</v>
      </c>
      <c r="G101" s="122">
        <v>475.23599999999999</v>
      </c>
      <c r="H101" s="27"/>
      <c r="I101" s="253">
        <v>677.44</v>
      </c>
      <c r="J101" s="123">
        <v>573.07999999999993</v>
      </c>
      <c r="K101" s="124">
        <f>N101/4</f>
        <v>184.845</v>
      </c>
      <c r="L101" s="124">
        <f>(N101/4)+K101</f>
        <v>369.69</v>
      </c>
      <c r="M101" s="124">
        <f>(N101/4)+L101</f>
        <v>554.53499999999997</v>
      </c>
      <c r="N101" s="220">
        <f>757.38-18</f>
        <v>739.38</v>
      </c>
      <c r="O101" s="125">
        <f t="shared" si="25"/>
        <v>1.2901863614155094</v>
      </c>
      <c r="P101" s="130">
        <f t="shared" si="26"/>
        <v>1.2058850760464273</v>
      </c>
      <c r="R101" s="116"/>
    </row>
    <row r="102" spans="1:18" ht="23.25" customHeight="1">
      <c r="A102" s="283"/>
      <c r="B102" s="283"/>
      <c r="C102" s="283"/>
      <c r="D102" s="278" t="s">
        <v>251</v>
      </c>
      <c r="E102" s="278"/>
      <c r="F102" s="27">
        <v>90</v>
      </c>
      <c r="G102" s="122">
        <v>0</v>
      </c>
      <c r="H102" s="27"/>
      <c r="I102" s="253">
        <v>0</v>
      </c>
      <c r="J102" s="123"/>
      <c r="K102" s="124">
        <v>0</v>
      </c>
      <c r="L102" s="124">
        <v>0</v>
      </c>
      <c r="M102" s="124">
        <v>0</v>
      </c>
      <c r="N102" s="220">
        <v>0</v>
      </c>
      <c r="O102" s="125" t="str">
        <f t="shared" si="25"/>
        <v>0</v>
      </c>
      <c r="P102" s="130" t="str">
        <f t="shared" si="26"/>
        <v>0</v>
      </c>
      <c r="R102" s="116"/>
    </row>
    <row r="103" spans="1:18" s="126" customFormat="1" ht="19.5" customHeight="1">
      <c r="A103" s="283"/>
      <c r="B103" s="283"/>
      <c r="C103" s="66" t="s">
        <v>37</v>
      </c>
      <c r="D103" s="273" t="s">
        <v>252</v>
      </c>
      <c r="E103" s="273"/>
      <c r="F103" s="66">
        <v>91</v>
      </c>
      <c r="G103" s="120">
        <f t="shared" ref="G103:N103" si="32">G104+G107+G108+G109+G110</f>
        <v>85.44</v>
      </c>
      <c r="H103" s="94"/>
      <c r="I103" s="120">
        <f t="shared" si="32"/>
        <v>106.76</v>
      </c>
      <c r="J103" s="120">
        <f t="shared" si="32"/>
        <v>95.28</v>
      </c>
      <c r="K103" s="127">
        <f t="shared" si="32"/>
        <v>26.689999999999998</v>
      </c>
      <c r="L103" s="127">
        <f t="shared" si="32"/>
        <v>53.379999999999995</v>
      </c>
      <c r="M103" s="127">
        <f t="shared" si="32"/>
        <v>80.069999999999993</v>
      </c>
      <c r="N103" s="120">
        <f t="shared" si="32"/>
        <v>124.75999999999999</v>
      </c>
      <c r="O103" s="67">
        <f t="shared" si="25"/>
        <v>1.3094038623005877</v>
      </c>
      <c r="P103" s="67">
        <f t="shared" si="26"/>
        <v>1.1151685393258428</v>
      </c>
    </row>
    <row r="104" spans="1:18" ht="37.5" customHeight="1">
      <c r="A104" s="283"/>
      <c r="B104" s="283"/>
      <c r="C104" s="283"/>
      <c r="D104" s="278" t="s">
        <v>253</v>
      </c>
      <c r="E104" s="278"/>
      <c r="F104" s="27">
        <v>92</v>
      </c>
      <c r="G104" s="122"/>
      <c r="H104" s="27"/>
      <c r="I104" s="253">
        <v>0</v>
      </c>
      <c r="J104" s="123"/>
      <c r="K104" s="124">
        <v>0</v>
      </c>
      <c r="L104" s="124">
        <v>0</v>
      </c>
      <c r="M104" s="124">
        <v>0</v>
      </c>
      <c r="N104" s="220">
        <v>0</v>
      </c>
      <c r="O104" s="125" t="str">
        <f t="shared" si="25"/>
        <v>0</v>
      </c>
      <c r="P104" s="130" t="str">
        <f t="shared" si="26"/>
        <v>0</v>
      </c>
    </row>
    <row r="105" spans="1:18">
      <c r="A105" s="283"/>
      <c r="B105" s="283"/>
      <c r="C105" s="283"/>
      <c r="D105" s="278"/>
      <c r="E105" s="28" t="s">
        <v>254</v>
      </c>
      <c r="F105" s="27">
        <v>93</v>
      </c>
      <c r="G105" s="122"/>
      <c r="H105" s="27"/>
      <c r="I105" s="253">
        <v>0</v>
      </c>
      <c r="J105" s="123"/>
      <c r="K105" s="124">
        <v>0</v>
      </c>
      <c r="L105" s="124">
        <v>0</v>
      </c>
      <c r="M105" s="124">
        <v>0</v>
      </c>
      <c r="N105" s="220">
        <v>0</v>
      </c>
      <c r="O105" s="125" t="str">
        <f t="shared" si="25"/>
        <v>0</v>
      </c>
      <c r="P105" s="130" t="str">
        <f t="shared" si="26"/>
        <v>0</v>
      </c>
    </row>
    <row r="106" spans="1:18" ht="21" customHeight="1">
      <c r="A106" s="283"/>
      <c r="B106" s="283"/>
      <c r="C106" s="283"/>
      <c r="D106" s="278"/>
      <c r="E106" s="28" t="s">
        <v>255</v>
      </c>
      <c r="F106" s="27">
        <v>94</v>
      </c>
      <c r="G106" s="122"/>
      <c r="H106" s="27"/>
      <c r="I106" s="253">
        <v>0</v>
      </c>
      <c r="J106" s="123"/>
      <c r="K106" s="124">
        <v>0</v>
      </c>
      <c r="L106" s="124">
        <v>0</v>
      </c>
      <c r="M106" s="124">
        <v>0</v>
      </c>
      <c r="N106" s="220">
        <v>0</v>
      </c>
      <c r="O106" s="125" t="str">
        <f t="shared" si="25"/>
        <v>0</v>
      </c>
      <c r="P106" s="130" t="str">
        <f t="shared" si="26"/>
        <v>0</v>
      </c>
    </row>
    <row r="107" spans="1:18" ht="19.5" customHeight="1">
      <c r="A107" s="283"/>
      <c r="B107" s="283"/>
      <c r="C107" s="283"/>
      <c r="D107" s="278" t="s">
        <v>256</v>
      </c>
      <c r="E107" s="278"/>
      <c r="F107" s="27">
        <v>95</v>
      </c>
      <c r="G107" s="122">
        <v>85.44</v>
      </c>
      <c r="H107" s="27"/>
      <c r="I107" s="253">
        <v>106.76</v>
      </c>
      <c r="J107" s="123">
        <v>95.28</v>
      </c>
      <c r="K107" s="124">
        <f>N107/4</f>
        <v>26.689999999999998</v>
      </c>
      <c r="L107" s="124">
        <f>(N107/4)+K107</f>
        <v>53.379999999999995</v>
      </c>
      <c r="M107" s="124">
        <f>(N107/4)+L107</f>
        <v>80.069999999999993</v>
      </c>
      <c r="N107" s="220">
        <f>12.6+94.16</f>
        <v>106.75999999999999</v>
      </c>
      <c r="O107" s="125">
        <f t="shared" si="25"/>
        <v>1.1204869857262802</v>
      </c>
      <c r="P107" s="130">
        <f t="shared" si="26"/>
        <v>1.1151685393258428</v>
      </c>
    </row>
    <row r="108" spans="1:18" ht="21" customHeight="1">
      <c r="A108" s="283"/>
      <c r="B108" s="283"/>
      <c r="C108" s="283"/>
      <c r="D108" s="278" t="s">
        <v>257</v>
      </c>
      <c r="E108" s="278"/>
      <c r="F108" s="27">
        <v>96</v>
      </c>
      <c r="G108" s="122"/>
      <c r="H108" s="27"/>
      <c r="I108" s="253">
        <v>0</v>
      </c>
      <c r="J108" s="123"/>
      <c r="K108" s="124">
        <v>0</v>
      </c>
      <c r="L108" s="124">
        <v>0</v>
      </c>
      <c r="M108" s="124">
        <v>0</v>
      </c>
      <c r="N108" s="220">
        <v>0</v>
      </c>
      <c r="O108" s="125" t="str">
        <f t="shared" si="25"/>
        <v>0</v>
      </c>
      <c r="P108" s="130" t="str">
        <f t="shared" si="26"/>
        <v>0</v>
      </c>
    </row>
    <row r="109" spans="1:18" ht="23.25" customHeight="1">
      <c r="A109" s="283"/>
      <c r="B109" s="283"/>
      <c r="C109" s="283"/>
      <c r="D109" s="278" t="s">
        <v>258</v>
      </c>
      <c r="E109" s="278"/>
      <c r="F109" s="27">
        <v>97</v>
      </c>
      <c r="G109" s="122"/>
      <c r="H109" s="27"/>
      <c r="I109" s="253">
        <v>0</v>
      </c>
      <c r="J109" s="123"/>
      <c r="K109" s="124">
        <v>0</v>
      </c>
      <c r="L109" s="124">
        <v>0</v>
      </c>
      <c r="M109" s="124">
        <v>0</v>
      </c>
      <c r="N109" s="220">
        <v>0</v>
      </c>
      <c r="O109" s="125" t="str">
        <f t="shared" ref="O109:O140" si="33">IF(N109=0,"0",N109/J109)</f>
        <v>0</v>
      </c>
      <c r="P109" s="130" t="str">
        <f t="shared" ref="P109:P140" si="34">IF(G109=0,"0",J109/G109)</f>
        <v>0</v>
      </c>
    </row>
    <row r="110" spans="1:18" ht="18.75" customHeight="1">
      <c r="A110" s="283"/>
      <c r="B110" s="283"/>
      <c r="C110" s="283"/>
      <c r="D110" s="278" t="s">
        <v>259</v>
      </c>
      <c r="E110" s="278"/>
      <c r="F110" s="27">
        <v>98</v>
      </c>
      <c r="G110" s="122"/>
      <c r="H110" s="27"/>
      <c r="I110" s="253">
        <v>0</v>
      </c>
      <c r="J110" s="123"/>
      <c r="K110" s="124">
        <v>0</v>
      </c>
      <c r="L110" s="124">
        <v>0</v>
      </c>
      <c r="M110" s="124">
        <v>0</v>
      </c>
      <c r="N110" s="220">
        <v>18</v>
      </c>
      <c r="O110" s="125" t="e">
        <f t="shared" si="33"/>
        <v>#DIV/0!</v>
      </c>
      <c r="P110" s="130" t="str">
        <f t="shared" si="34"/>
        <v>0</v>
      </c>
    </row>
    <row r="111" spans="1:18" s="126" customFormat="1" ht="18.75" customHeight="1">
      <c r="A111" s="283"/>
      <c r="B111" s="283"/>
      <c r="C111" s="66" t="s">
        <v>39</v>
      </c>
      <c r="D111" s="273" t="s">
        <v>260</v>
      </c>
      <c r="E111" s="273"/>
      <c r="F111" s="66">
        <v>99</v>
      </c>
      <c r="G111" s="120">
        <f t="shared" ref="G111:N111" si="35">G112+G113+G114</f>
        <v>0</v>
      </c>
      <c r="H111" s="94"/>
      <c r="I111" s="120">
        <f t="shared" si="35"/>
        <v>0</v>
      </c>
      <c r="J111" s="120">
        <f t="shared" si="35"/>
        <v>0</v>
      </c>
      <c r="K111" s="120">
        <f t="shared" si="35"/>
        <v>0</v>
      </c>
      <c r="L111" s="120">
        <f t="shared" si="35"/>
        <v>0</v>
      </c>
      <c r="M111" s="120">
        <f t="shared" si="35"/>
        <v>0</v>
      </c>
      <c r="N111" s="120">
        <f t="shared" si="35"/>
        <v>0</v>
      </c>
      <c r="O111" s="67" t="str">
        <f t="shared" si="33"/>
        <v>0</v>
      </c>
      <c r="P111" s="67" t="str">
        <f t="shared" si="34"/>
        <v>0</v>
      </c>
    </row>
    <row r="112" spans="1:18" ht="21.75" customHeight="1">
      <c r="A112" s="283"/>
      <c r="B112" s="283"/>
      <c r="C112" s="283"/>
      <c r="D112" s="278" t="s">
        <v>261</v>
      </c>
      <c r="E112" s="278"/>
      <c r="F112" s="27">
        <v>100</v>
      </c>
      <c r="G112" s="122"/>
      <c r="H112" s="27"/>
      <c r="I112" s="253">
        <v>0</v>
      </c>
      <c r="J112" s="123"/>
      <c r="K112" s="124">
        <v>0</v>
      </c>
      <c r="L112" s="124">
        <v>0</v>
      </c>
      <c r="M112" s="124">
        <v>0</v>
      </c>
      <c r="N112" s="220">
        <v>0</v>
      </c>
      <c r="O112" s="125" t="str">
        <f t="shared" si="33"/>
        <v>0</v>
      </c>
      <c r="P112" s="130" t="str">
        <f t="shared" si="34"/>
        <v>0</v>
      </c>
    </row>
    <row r="113" spans="1:16" ht="21.75" customHeight="1">
      <c r="A113" s="283"/>
      <c r="B113" s="283"/>
      <c r="C113" s="283"/>
      <c r="D113" s="278" t="s">
        <v>262</v>
      </c>
      <c r="E113" s="278"/>
      <c r="F113" s="27">
        <v>101</v>
      </c>
      <c r="G113" s="122"/>
      <c r="H113" s="27"/>
      <c r="I113" s="253">
        <v>0</v>
      </c>
      <c r="J113" s="123"/>
      <c r="K113" s="124">
        <v>0</v>
      </c>
      <c r="L113" s="124">
        <v>0</v>
      </c>
      <c r="M113" s="124">
        <v>0</v>
      </c>
      <c r="N113" s="220">
        <v>0</v>
      </c>
      <c r="O113" s="125" t="str">
        <f t="shared" si="33"/>
        <v>0</v>
      </c>
      <c r="P113" s="130" t="str">
        <f t="shared" si="34"/>
        <v>0</v>
      </c>
    </row>
    <row r="114" spans="1:16" ht="35.25" customHeight="1">
      <c r="A114" s="283"/>
      <c r="B114" s="283"/>
      <c r="C114" s="283"/>
      <c r="D114" s="278" t="s">
        <v>263</v>
      </c>
      <c r="E114" s="278"/>
      <c r="F114" s="27">
        <v>102</v>
      </c>
      <c r="G114" s="122"/>
      <c r="H114" s="27"/>
      <c r="I114" s="253">
        <v>0</v>
      </c>
      <c r="J114" s="123"/>
      <c r="K114" s="124">
        <v>0</v>
      </c>
      <c r="L114" s="124">
        <v>0</v>
      </c>
      <c r="M114" s="124">
        <v>0</v>
      </c>
      <c r="N114" s="220">
        <v>0</v>
      </c>
      <c r="O114" s="125" t="str">
        <f t="shared" si="33"/>
        <v>0</v>
      </c>
      <c r="P114" s="130" t="str">
        <f t="shared" si="34"/>
        <v>0</v>
      </c>
    </row>
    <row r="115" spans="1:16" s="126" customFormat="1" ht="35.25" customHeight="1">
      <c r="A115" s="283"/>
      <c r="B115" s="283"/>
      <c r="C115" s="66" t="s">
        <v>42</v>
      </c>
      <c r="D115" s="273" t="s">
        <v>264</v>
      </c>
      <c r="E115" s="273"/>
      <c r="F115" s="66">
        <v>103</v>
      </c>
      <c r="G115" s="120">
        <f>G116+G119</f>
        <v>131.69</v>
      </c>
      <c r="H115" s="94"/>
      <c r="I115" s="120">
        <f>I116+I119</f>
        <v>137.74</v>
      </c>
      <c r="J115" s="120">
        <f>J116+J119</f>
        <v>130.54</v>
      </c>
      <c r="K115" s="127">
        <f t="shared" ref="K115:M115" si="36">K116+K119+K122+K123</f>
        <v>34.4375</v>
      </c>
      <c r="L115" s="127">
        <f t="shared" si="36"/>
        <v>68.875</v>
      </c>
      <c r="M115" s="127">
        <f t="shared" si="36"/>
        <v>103.3125</v>
      </c>
      <c r="N115" s="120">
        <f>N116+N119</f>
        <v>137.75</v>
      </c>
      <c r="O115" s="67">
        <f t="shared" si="33"/>
        <v>1.0552321127623718</v>
      </c>
      <c r="P115" s="67">
        <f t="shared" si="34"/>
        <v>0.99126737033943346</v>
      </c>
    </row>
    <row r="116" spans="1:16" ht="15.75" customHeight="1">
      <c r="A116" s="283"/>
      <c r="B116" s="283"/>
      <c r="C116" s="283"/>
      <c r="D116" s="333" t="s">
        <v>265</v>
      </c>
      <c r="E116" s="333"/>
      <c r="F116" s="144">
        <v>104</v>
      </c>
      <c r="G116" s="145">
        <f>G117+G118</f>
        <v>96.26</v>
      </c>
      <c r="H116" s="144"/>
      <c r="I116" s="254">
        <f>I117+I118</f>
        <v>96.3</v>
      </c>
      <c r="J116" s="146">
        <f>J117+J118</f>
        <v>96.31</v>
      </c>
      <c r="K116" s="147">
        <f t="shared" ref="K116:N116" si="37">K117+K118</f>
        <v>24.077500000000001</v>
      </c>
      <c r="L116" s="147">
        <f t="shared" si="37"/>
        <v>48.155000000000001</v>
      </c>
      <c r="M116" s="147">
        <f t="shared" si="37"/>
        <v>72.232500000000002</v>
      </c>
      <c r="N116" s="220">
        <f t="shared" si="37"/>
        <v>96.31</v>
      </c>
      <c r="O116" s="148">
        <f t="shared" si="33"/>
        <v>1</v>
      </c>
      <c r="P116" s="149">
        <f t="shared" si="34"/>
        <v>1.0005194265530855</v>
      </c>
    </row>
    <row r="117" spans="1:16">
      <c r="A117" s="283"/>
      <c r="B117" s="283"/>
      <c r="C117" s="283"/>
      <c r="D117" s="28"/>
      <c r="E117" s="28" t="s">
        <v>266</v>
      </c>
      <c r="F117" s="27">
        <v>105</v>
      </c>
      <c r="G117" s="122">
        <v>96.26</v>
      </c>
      <c r="H117" s="27"/>
      <c r="I117" s="253">
        <v>96.3</v>
      </c>
      <c r="J117" s="123">
        <v>96.31</v>
      </c>
      <c r="K117" s="124">
        <f>N117/4</f>
        <v>24.077500000000001</v>
      </c>
      <c r="L117" s="124">
        <f>(N117/4)+K117</f>
        <v>48.155000000000001</v>
      </c>
      <c r="M117" s="124">
        <f>(N117/4)+L117</f>
        <v>72.232500000000002</v>
      </c>
      <c r="N117" s="220">
        <v>96.31</v>
      </c>
      <c r="O117" s="125">
        <f t="shared" si="33"/>
        <v>1</v>
      </c>
      <c r="P117" s="130">
        <f t="shared" si="34"/>
        <v>1.0005194265530855</v>
      </c>
    </row>
    <row r="118" spans="1:16">
      <c r="A118" s="283"/>
      <c r="B118" s="283"/>
      <c r="C118" s="283"/>
      <c r="D118" s="28"/>
      <c r="E118" s="28" t="s">
        <v>267</v>
      </c>
      <c r="F118" s="27">
        <v>106</v>
      </c>
      <c r="G118" s="122">
        <v>0</v>
      </c>
      <c r="H118" s="27"/>
      <c r="I118" s="253">
        <v>0</v>
      </c>
      <c r="J118" s="123">
        <v>0</v>
      </c>
      <c r="K118" s="124">
        <v>0</v>
      </c>
      <c r="L118" s="124">
        <v>0</v>
      </c>
      <c r="M118" s="124">
        <f>(N118/4)+L118</f>
        <v>0</v>
      </c>
      <c r="N118" s="220">
        <v>0</v>
      </c>
      <c r="O118" s="125" t="str">
        <f t="shared" si="33"/>
        <v>0</v>
      </c>
      <c r="P118" s="130" t="str">
        <f t="shared" si="34"/>
        <v>0</v>
      </c>
    </row>
    <row r="119" spans="1:16" ht="18.75" customHeight="1">
      <c r="A119" s="283"/>
      <c r="B119" s="283"/>
      <c r="C119" s="283"/>
      <c r="D119" s="333" t="s">
        <v>268</v>
      </c>
      <c r="E119" s="333"/>
      <c r="F119" s="144">
        <v>107</v>
      </c>
      <c r="G119" s="145">
        <f>G120+G121</f>
        <v>35.43</v>
      </c>
      <c r="H119" s="144"/>
      <c r="I119" s="254">
        <f>I120+I121</f>
        <v>41.44</v>
      </c>
      <c r="J119" s="146">
        <f t="shared" ref="J119:N119" si="38">J120+J121</f>
        <v>34.229999999999997</v>
      </c>
      <c r="K119" s="147">
        <f t="shared" si="38"/>
        <v>10.36</v>
      </c>
      <c r="L119" s="147">
        <f t="shared" si="38"/>
        <v>20.72</v>
      </c>
      <c r="M119" s="147">
        <f t="shared" si="38"/>
        <v>31.08</v>
      </c>
      <c r="N119" s="220">
        <f t="shared" si="38"/>
        <v>41.44</v>
      </c>
      <c r="O119" s="148">
        <f t="shared" si="33"/>
        <v>1.2106339468302658</v>
      </c>
      <c r="P119" s="149">
        <f t="shared" si="34"/>
        <v>0.96613039796782385</v>
      </c>
    </row>
    <row r="120" spans="1:16" ht="17.25" customHeight="1">
      <c r="A120" s="283"/>
      <c r="B120" s="283"/>
      <c r="C120" s="283"/>
      <c r="D120" s="28"/>
      <c r="E120" s="28" t="s">
        <v>266</v>
      </c>
      <c r="F120" s="27">
        <v>108</v>
      </c>
      <c r="G120" s="122">
        <v>35.43</v>
      </c>
      <c r="H120" s="27"/>
      <c r="I120" s="255">
        <v>41.44</v>
      </c>
      <c r="J120" s="150">
        <v>34.229999999999997</v>
      </c>
      <c r="K120" s="151">
        <f>N120/4</f>
        <v>10.36</v>
      </c>
      <c r="L120" s="151">
        <f>(N120/4)+K120</f>
        <v>20.72</v>
      </c>
      <c r="M120" s="151">
        <f>(N120/4)+L120</f>
        <v>31.08</v>
      </c>
      <c r="N120" s="221">
        <v>41.44</v>
      </c>
      <c r="O120" s="125">
        <f t="shared" si="33"/>
        <v>1.2106339468302658</v>
      </c>
      <c r="P120" s="130">
        <f t="shared" si="34"/>
        <v>0.96613039796782385</v>
      </c>
    </row>
    <row r="121" spans="1:16" ht="18" customHeight="1">
      <c r="A121" s="283"/>
      <c r="B121" s="283"/>
      <c r="C121" s="283"/>
      <c r="D121" s="28"/>
      <c r="E121" s="28" t="s">
        <v>267</v>
      </c>
      <c r="F121" s="27">
        <v>109</v>
      </c>
      <c r="G121" s="122">
        <v>0</v>
      </c>
      <c r="H121" s="27"/>
      <c r="I121" s="255">
        <v>0</v>
      </c>
      <c r="J121" s="150">
        <v>0</v>
      </c>
      <c r="K121" s="151">
        <v>0</v>
      </c>
      <c r="L121" s="151">
        <v>0</v>
      </c>
      <c r="M121" s="151">
        <v>0</v>
      </c>
      <c r="N121" s="221">
        <v>0</v>
      </c>
      <c r="O121" s="125" t="str">
        <f t="shared" si="33"/>
        <v>0</v>
      </c>
      <c r="P121" s="130" t="str">
        <f t="shared" si="34"/>
        <v>0</v>
      </c>
    </row>
    <row r="122" spans="1:16" ht="15.75" customHeight="1">
      <c r="A122" s="283"/>
      <c r="B122" s="283"/>
      <c r="C122" s="283"/>
      <c r="D122" s="278" t="s">
        <v>269</v>
      </c>
      <c r="E122" s="278"/>
      <c r="F122" s="27">
        <v>110</v>
      </c>
      <c r="G122" s="122">
        <v>0</v>
      </c>
      <c r="H122" s="27"/>
      <c r="I122" s="253">
        <v>0</v>
      </c>
      <c r="J122" s="123">
        <v>0</v>
      </c>
      <c r="K122" s="124">
        <v>0</v>
      </c>
      <c r="L122" s="124">
        <v>0</v>
      </c>
      <c r="M122" s="124">
        <v>0</v>
      </c>
      <c r="N122" s="220">
        <v>0</v>
      </c>
      <c r="O122" s="125" t="str">
        <f t="shared" si="33"/>
        <v>0</v>
      </c>
      <c r="P122" s="130" t="str">
        <f t="shared" si="34"/>
        <v>0</v>
      </c>
    </row>
    <row r="123" spans="1:16" ht="18" customHeight="1">
      <c r="A123" s="283"/>
      <c r="B123" s="283"/>
      <c r="C123" s="283"/>
      <c r="D123" s="278" t="s">
        <v>270</v>
      </c>
      <c r="E123" s="278"/>
      <c r="F123" s="27">
        <v>111</v>
      </c>
      <c r="G123" s="122">
        <v>0</v>
      </c>
      <c r="H123" s="27"/>
      <c r="I123" s="253">
        <v>0</v>
      </c>
      <c r="J123" s="123">
        <v>0</v>
      </c>
      <c r="K123" s="124">
        <v>0</v>
      </c>
      <c r="L123" s="124">
        <v>0</v>
      </c>
      <c r="M123" s="124">
        <v>0</v>
      </c>
      <c r="N123" s="220">
        <v>0</v>
      </c>
      <c r="O123" s="125" t="str">
        <f t="shared" si="33"/>
        <v>0</v>
      </c>
      <c r="P123" s="130" t="str">
        <f t="shared" si="34"/>
        <v>0</v>
      </c>
    </row>
    <row r="124" spans="1:16" ht="28.5" customHeight="1">
      <c r="A124" s="283"/>
      <c r="B124" s="283"/>
      <c r="C124" s="66" t="s">
        <v>44</v>
      </c>
      <c r="D124" s="273" t="s">
        <v>271</v>
      </c>
      <c r="E124" s="273"/>
      <c r="F124" s="66">
        <v>112</v>
      </c>
      <c r="G124" s="120">
        <v>33.69</v>
      </c>
      <c r="H124" s="94"/>
      <c r="I124" s="120">
        <v>39.54</v>
      </c>
      <c r="J124" s="120">
        <v>37.43</v>
      </c>
      <c r="K124" s="127">
        <v>8</v>
      </c>
      <c r="L124" s="127">
        <v>16</v>
      </c>
      <c r="M124" s="127">
        <v>24</v>
      </c>
      <c r="N124" s="120">
        <v>43.6</v>
      </c>
      <c r="O124" s="67">
        <f t="shared" si="33"/>
        <v>1.1648410366016564</v>
      </c>
      <c r="P124" s="67">
        <f t="shared" si="34"/>
        <v>1.1110121697833186</v>
      </c>
    </row>
    <row r="125" spans="1:16" s="121" customFormat="1" ht="33.75" customHeight="1">
      <c r="A125" s="283"/>
      <c r="B125" s="283"/>
      <c r="C125" s="330" t="s">
        <v>272</v>
      </c>
      <c r="D125" s="330"/>
      <c r="E125" s="330"/>
      <c r="F125" s="137">
        <v>113</v>
      </c>
      <c r="G125" s="120">
        <f t="shared" ref="G125:N125" si="39">G126+G129+G130+G131+G132+G133</f>
        <v>279.03999999999996</v>
      </c>
      <c r="H125" s="66"/>
      <c r="I125" s="120">
        <f t="shared" si="39"/>
        <v>430.41</v>
      </c>
      <c r="J125" s="120">
        <f t="shared" si="39"/>
        <v>400.089</v>
      </c>
      <c r="K125" s="120">
        <f t="shared" si="39"/>
        <v>93.5</v>
      </c>
      <c r="L125" s="120">
        <f t="shared" si="39"/>
        <v>187</v>
      </c>
      <c r="M125" s="120">
        <f t="shared" si="39"/>
        <v>280.5</v>
      </c>
      <c r="N125" s="120">
        <f t="shared" si="39"/>
        <v>374</v>
      </c>
      <c r="O125" s="67">
        <f t="shared" si="33"/>
        <v>0.93479200877804691</v>
      </c>
      <c r="P125" s="67">
        <f t="shared" si="34"/>
        <v>1.4338051892201837</v>
      </c>
    </row>
    <row r="126" spans="1:16" s="126" customFormat="1" ht="21" customHeight="1">
      <c r="A126" s="283"/>
      <c r="B126" s="283"/>
      <c r="C126" s="66" t="s">
        <v>19</v>
      </c>
      <c r="D126" s="273" t="s">
        <v>273</v>
      </c>
      <c r="E126" s="273"/>
      <c r="F126" s="66">
        <v>114</v>
      </c>
      <c r="G126" s="120">
        <f>G127+G128</f>
        <v>0</v>
      </c>
      <c r="H126" s="94"/>
      <c r="I126" s="120">
        <f>I127+I128</f>
        <v>0</v>
      </c>
      <c r="J126" s="120">
        <v>0</v>
      </c>
      <c r="K126" s="127">
        <f t="shared" ref="K126:N126" si="40">K127+K128</f>
        <v>0</v>
      </c>
      <c r="L126" s="127">
        <f t="shared" si="40"/>
        <v>0</v>
      </c>
      <c r="M126" s="127">
        <f t="shared" si="40"/>
        <v>0</v>
      </c>
      <c r="N126" s="120">
        <f t="shared" si="40"/>
        <v>0</v>
      </c>
      <c r="O126" s="67" t="str">
        <f t="shared" si="33"/>
        <v>0</v>
      </c>
      <c r="P126" s="67" t="str">
        <f t="shared" si="34"/>
        <v>0</v>
      </c>
    </row>
    <row r="127" spans="1:16" ht="18.75" customHeight="1">
      <c r="A127" s="283"/>
      <c r="B127" s="283"/>
      <c r="C127" s="27"/>
      <c r="D127" s="278" t="s">
        <v>274</v>
      </c>
      <c r="E127" s="278"/>
      <c r="F127" s="27">
        <v>115</v>
      </c>
      <c r="G127" s="122">
        <v>0</v>
      </c>
      <c r="H127" s="27"/>
      <c r="I127" s="253">
        <v>0</v>
      </c>
      <c r="J127" s="123"/>
      <c r="K127" s="124">
        <v>0</v>
      </c>
      <c r="L127" s="124">
        <v>0</v>
      </c>
      <c r="M127" s="124">
        <v>0</v>
      </c>
      <c r="N127" s="220">
        <v>0</v>
      </c>
      <c r="O127" s="125" t="str">
        <f t="shared" si="33"/>
        <v>0</v>
      </c>
      <c r="P127" s="130" t="str">
        <f t="shared" si="34"/>
        <v>0</v>
      </c>
    </row>
    <row r="128" spans="1:16" ht="19.5" customHeight="1">
      <c r="A128" s="283"/>
      <c r="B128" s="283"/>
      <c r="C128" s="27"/>
      <c r="D128" s="278" t="s">
        <v>275</v>
      </c>
      <c r="E128" s="278"/>
      <c r="F128" s="27">
        <v>116</v>
      </c>
      <c r="G128" s="122">
        <v>0</v>
      </c>
      <c r="H128" s="27"/>
      <c r="I128" s="253">
        <v>0</v>
      </c>
      <c r="J128" s="123"/>
      <c r="K128" s="124">
        <v>0</v>
      </c>
      <c r="L128" s="124">
        <v>0</v>
      </c>
      <c r="M128" s="124">
        <v>0</v>
      </c>
      <c r="N128" s="220">
        <v>0</v>
      </c>
      <c r="O128" s="125" t="str">
        <f t="shared" si="33"/>
        <v>0</v>
      </c>
      <c r="P128" s="130" t="str">
        <f t="shared" si="34"/>
        <v>0</v>
      </c>
    </row>
    <row r="129" spans="1:16" ht="20.25" customHeight="1">
      <c r="A129" s="283"/>
      <c r="B129" s="283"/>
      <c r="C129" s="27" t="s">
        <v>21</v>
      </c>
      <c r="D129" s="278" t="s">
        <v>276</v>
      </c>
      <c r="E129" s="278"/>
      <c r="F129" s="27">
        <v>117</v>
      </c>
      <c r="G129" s="122">
        <v>0</v>
      </c>
      <c r="H129" s="27"/>
      <c r="I129" s="253">
        <v>0</v>
      </c>
      <c r="J129" s="123"/>
      <c r="K129" s="124">
        <v>0</v>
      </c>
      <c r="L129" s="124">
        <v>0</v>
      </c>
      <c r="M129" s="124">
        <v>0</v>
      </c>
      <c r="N129" s="220">
        <v>0</v>
      </c>
      <c r="O129" s="125" t="str">
        <f t="shared" si="33"/>
        <v>0</v>
      </c>
      <c r="P129" s="130" t="str">
        <f t="shared" si="34"/>
        <v>0</v>
      </c>
    </row>
    <row r="130" spans="1:16" ht="21.75" customHeight="1">
      <c r="A130" s="283"/>
      <c r="B130" s="283"/>
      <c r="C130" s="27" t="s">
        <v>69</v>
      </c>
      <c r="D130" s="278" t="s">
        <v>277</v>
      </c>
      <c r="E130" s="278"/>
      <c r="F130" s="27">
        <v>118</v>
      </c>
      <c r="G130" s="122">
        <v>0</v>
      </c>
      <c r="H130" s="27"/>
      <c r="I130" s="253">
        <v>0</v>
      </c>
      <c r="J130" s="123"/>
      <c r="K130" s="124">
        <v>0</v>
      </c>
      <c r="L130" s="124">
        <v>0</v>
      </c>
      <c r="M130" s="124">
        <v>0</v>
      </c>
      <c r="N130" s="220">
        <v>0</v>
      </c>
      <c r="O130" s="125" t="str">
        <f t="shared" si="33"/>
        <v>0</v>
      </c>
      <c r="P130" s="130" t="str">
        <f t="shared" si="34"/>
        <v>0</v>
      </c>
    </row>
    <row r="131" spans="1:16" ht="22.5" customHeight="1">
      <c r="A131" s="283"/>
      <c r="B131" s="283"/>
      <c r="C131" s="27" t="s">
        <v>79</v>
      </c>
      <c r="D131" s="278" t="s">
        <v>82</v>
      </c>
      <c r="E131" s="278"/>
      <c r="F131" s="27">
        <v>119</v>
      </c>
      <c r="G131" s="122">
        <v>208.42</v>
      </c>
      <c r="H131" s="27"/>
      <c r="I131" s="253">
        <v>322.29000000000002</v>
      </c>
      <c r="J131" s="123">
        <v>312.31900000000002</v>
      </c>
      <c r="K131" s="124">
        <f>N131/4</f>
        <v>66.5</v>
      </c>
      <c r="L131" s="124">
        <f>(N131/4)+K131</f>
        <v>133</v>
      </c>
      <c r="M131" s="124">
        <f>(N131/4)+L131</f>
        <v>199.5</v>
      </c>
      <c r="N131" s="220">
        <f>175+88+3</f>
        <v>266</v>
      </c>
      <c r="O131" s="125">
        <f t="shared" si="33"/>
        <v>0.85169330075979999</v>
      </c>
      <c r="P131" s="130">
        <f t="shared" si="34"/>
        <v>1.4985078207465696</v>
      </c>
    </row>
    <row r="132" spans="1:16" ht="21.75" customHeight="1">
      <c r="A132" s="283"/>
      <c r="B132" s="283"/>
      <c r="C132" s="27" t="s">
        <v>81</v>
      </c>
      <c r="D132" s="278" t="s">
        <v>278</v>
      </c>
      <c r="E132" s="278"/>
      <c r="F132" s="27">
        <v>120</v>
      </c>
      <c r="G132" s="122">
        <v>70.62</v>
      </c>
      <c r="H132" s="27"/>
      <c r="I132" s="253">
        <v>108.12</v>
      </c>
      <c r="J132" s="123">
        <v>87.77</v>
      </c>
      <c r="K132" s="124">
        <f>N132/4</f>
        <v>27</v>
      </c>
      <c r="L132" s="124">
        <f>(N132/4)+K132</f>
        <v>54</v>
      </c>
      <c r="M132" s="124">
        <f>(N132/4)+L132</f>
        <v>81</v>
      </c>
      <c r="N132" s="220">
        <v>108</v>
      </c>
      <c r="O132" s="125">
        <f t="shared" si="33"/>
        <v>1.2304887774866129</v>
      </c>
      <c r="P132" s="130">
        <f t="shared" si="34"/>
        <v>1.2428490512602661</v>
      </c>
    </row>
    <row r="133" spans="1:16" s="126" customFormat="1" ht="33.75" customHeight="1">
      <c r="A133" s="283"/>
      <c r="B133" s="283"/>
      <c r="C133" s="128" t="s">
        <v>150</v>
      </c>
      <c r="D133" s="294" t="s">
        <v>279</v>
      </c>
      <c r="E133" s="294"/>
      <c r="F133" s="128">
        <v>121</v>
      </c>
      <c r="G133" s="120">
        <f t="shared" ref="G133:N133" si="41">G134-G137</f>
        <v>0</v>
      </c>
      <c r="H133" s="94"/>
      <c r="I133" s="120">
        <f t="shared" si="41"/>
        <v>0</v>
      </c>
      <c r="J133" s="120">
        <f t="shared" si="41"/>
        <v>0</v>
      </c>
      <c r="K133" s="120">
        <f t="shared" si="41"/>
        <v>0</v>
      </c>
      <c r="L133" s="120">
        <f t="shared" si="41"/>
        <v>0</v>
      </c>
      <c r="M133" s="120">
        <f t="shared" si="41"/>
        <v>0</v>
      </c>
      <c r="N133" s="120">
        <f t="shared" si="41"/>
        <v>0</v>
      </c>
      <c r="O133" s="67" t="str">
        <f t="shared" si="33"/>
        <v>0</v>
      </c>
      <c r="P133" s="67" t="str">
        <f t="shared" si="34"/>
        <v>0</v>
      </c>
    </row>
    <row r="134" spans="1:16" ht="24" customHeight="1">
      <c r="A134" s="283"/>
      <c r="B134" s="283"/>
      <c r="C134" s="283"/>
      <c r="D134" s="27" t="s">
        <v>152</v>
      </c>
      <c r="E134" s="28" t="s">
        <v>280</v>
      </c>
      <c r="F134" s="27">
        <v>122</v>
      </c>
      <c r="G134" s="122">
        <v>0</v>
      </c>
      <c r="H134" s="27"/>
      <c r="I134" s="253">
        <v>0</v>
      </c>
      <c r="J134" s="123">
        <v>0</v>
      </c>
      <c r="K134" s="124">
        <v>0</v>
      </c>
      <c r="L134" s="124">
        <v>0</v>
      </c>
      <c r="M134" s="124">
        <v>0</v>
      </c>
      <c r="N134" s="220">
        <v>0</v>
      </c>
      <c r="O134" s="125" t="str">
        <f t="shared" si="33"/>
        <v>0</v>
      </c>
      <c r="P134" s="130" t="str">
        <f t="shared" si="34"/>
        <v>0</v>
      </c>
    </row>
    <row r="135" spans="1:16" ht="24" customHeight="1">
      <c r="A135" s="283"/>
      <c r="B135" s="283"/>
      <c r="C135" s="283"/>
      <c r="D135" s="27" t="s">
        <v>281</v>
      </c>
      <c r="E135" s="28" t="s">
        <v>282</v>
      </c>
      <c r="F135" s="27">
        <v>123</v>
      </c>
      <c r="G135" s="122">
        <v>0</v>
      </c>
      <c r="H135" s="27"/>
      <c r="I135" s="253">
        <v>0</v>
      </c>
      <c r="J135" s="123">
        <v>0</v>
      </c>
      <c r="K135" s="124">
        <v>0</v>
      </c>
      <c r="L135" s="124">
        <v>0</v>
      </c>
      <c r="M135" s="124">
        <v>0</v>
      </c>
      <c r="N135" s="220">
        <v>0</v>
      </c>
      <c r="O135" s="125" t="str">
        <f t="shared" si="33"/>
        <v>0</v>
      </c>
      <c r="P135" s="130" t="str">
        <f t="shared" si="34"/>
        <v>0</v>
      </c>
    </row>
    <row r="136" spans="1:16" ht="23.25" customHeight="1">
      <c r="A136" s="283"/>
      <c r="B136" s="283"/>
      <c r="C136" s="283"/>
      <c r="D136" s="27" t="s">
        <v>283</v>
      </c>
      <c r="E136" s="28" t="s">
        <v>284</v>
      </c>
      <c r="F136" s="27">
        <v>124</v>
      </c>
      <c r="G136" s="122">
        <v>0</v>
      </c>
      <c r="H136" s="27"/>
      <c r="I136" s="253">
        <v>0</v>
      </c>
      <c r="J136" s="123">
        <v>0</v>
      </c>
      <c r="K136" s="124">
        <v>0</v>
      </c>
      <c r="L136" s="124">
        <v>0</v>
      </c>
      <c r="M136" s="124">
        <v>0</v>
      </c>
      <c r="N136" s="220">
        <v>0</v>
      </c>
      <c r="O136" s="125" t="str">
        <f t="shared" si="33"/>
        <v>0</v>
      </c>
      <c r="P136" s="130" t="str">
        <f t="shared" si="34"/>
        <v>0</v>
      </c>
    </row>
    <row r="137" spans="1:16" ht="23.25" customHeight="1">
      <c r="A137" s="283"/>
      <c r="B137" s="283"/>
      <c r="C137" s="283"/>
      <c r="D137" s="27" t="s">
        <v>154</v>
      </c>
      <c r="E137" s="28" t="s">
        <v>285</v>
      </c>
      <c r="F137" s="27">
        <v>125</v>
      </c>
      <c r="G137" s="122">
        <v>0</v>
      </c>
      <c r="H137" s="27"/>
      <c r="I137" s="253">
        <v>0</v>
      </c>
      <c r="J137" s="123">
        <v>0</v>
      </c>
      <c r="K137" s="124">
        <v>0</v>
      </c>
      <c r="L137" s="124">
        <v>0</v>
      </c>
      <c r="M137" s="124">
        <v>0</v>
      </c>
      <c r="N137" s="220">
        <v>0</v>
      </c>
      <c r="O137" s="125" t="str">
        <f t="shared" si="33"/>
        <v>0</v>
      </c>
      <c r="P137" s="130" t="str">
        <f t="shared" si="34"/>
        <v>0</v>
      </c>
    </row>
    <row r="138" spans="1:16" ht="22.5" customHeight="1">
      <c r="A138" s="283"/>
      <c r="B138" s="283"/>
      <c r="C138" s="283"/>
      <c r="D138" s="128" t="s">
        <v>286</v>
      </c>
      <c r="E138" s="129" t="s">
        <v>287</v>
      </c>
      <c r="F138" s="128">
        <v>126</v>
      </c>
      <c r="G138" s="122">
        <v>0</v>
      </c>
      <c r="H138" s="27"/>
      <c r="I138" s="253">
        <f>I139+I140+I141</f>
        <v>0</v>
      </c>
      <c r="J138" s="123">
        <f>J139+J140+J141</f>
        <v>0</v>
      </c>
      <c r="K138" s="152">
        <f t="shared" ref="K138:N138" si="42">K139+K140+K141</f>
        <v>0</v>
      </c>
      <c r="L138" s="152">
        <f t="shared" si="42"/>
        <v>0</v>
      </c>
      <c r="M138" s="152">
        <f t="shared" si="42"/>
        <v>0</v>
      </c>
      <c r="N138" s="220">
        <f t="shared" si="42"/>
        <v>0</v>
      </c>
      <c r="O138" s="125" t="str">
        <f t="shared" si="33"/>
        <v>0</v>
      </c>
      <c r="P138" s="130" t="str">
        <f t="shared" si="34"/>
        <v>0</v>
      </c>
    </row>
    <row r="139" spans="1:16" ht="21" customHeight="1">
      <c r="A139" s="283"/>
      <c r="B139" s="283"/>
      <c r="C139" s="283"/>
      <c r="D139" s="278"/>
      <c r="E139" s="28" t="s">
        <v>288</v>
      </c>
      <c r="F139" s="27">
        <v>127</v>
      </c>
      <c r="G139" s="122">
        <v>0</v>
      </c>
      <c r="H139" s="27"/>
      <c r="I139" s="253">
        <v>0</v>
      </c>
      <c r="J139" s="123">
        <v>0</v>
      </c>
      <c r="K139" s="124">
        <v>0</v>
      </c>
      <c r="L139" s="124">
        <v>0</v>
      </c>
      <c r="M139" s="124">
        <v>0</v>
      </c>
      <c r="N139" s="220">
        <v>0</v>
      </c>
      <c r="O139" s="125" t="str">
        <f t="shared" si="33"/>
        <v>0</v>
      </c>
      <c r="P139" s="130" t="str">
        <f t="shared" si="34"/>
        <v>0</v>
      </c>
    </row>
    <row r="140" spans="1:16" ht="23.25" customHeight="1">
      <c r="A140" s="283"/>
      <c r="B140" s="283"/>
      <c r="C140" s="283"/>
      <c r="D140" s="278"/>
      <c r="E140" s="28" t="s">
        <v>289</v>
      </c>
      <c r="F140" s="27">
        <v>128</v>
      </c>
      <c r="G140" s="122">
        <v>0</v>
      </c>
      <c r="H140" s="27"/>
      <c r="I140" s="253">
        <v>0</v>
      </c>
      <c r="J140" s="123">
        <v>0</v>
      </c>
      <c r="K140" s="124">
        <v>0</v>
      </c>
      <c r="L140" s="124">
        <v>0</v>
      </c>
      <c r="M140" s="124">
        <v>0</v>
      </c>
      <c r="N140" s="220">
        <v>0</v>
      </c>
      <c r="O140" s="125" t="str">
        <f t="shared" si="33"/>
        <v>0</v>
      </c>
      <c r="P140" s="130" t="str">
        <f t="shared" si="34"/>
        <v>0</v>
      </c>
    </row>
    <row r="141" spans="1:16" ht="22.5" customHeight="1">
      <c r="A141" s="283"/>
      <c r="B141" s="283"/>
      <c r="C141" s="283"/>
      <c r="D141" s="278"/>
      <c r="E141" s="28" t="s">
        <v>290</v>
      </c>
      <c r="F141" s="27">
        <v>129</v>
      </c>
      <c r="G141" s="122">
        <v>0</v>
      </c>
      <c r="H141" s="27"/>
      <c r="I141" s="253">
        <v>0</v>
      </c>
      <c r="J141" s="123">
        <v>0</v>
      </c>
      <c r="K141" s="124">
        <v>0</v>
      </c>
      <c r="L141" s="124">
        <v>0</v>
      </c>
      <c r="M141" s="124">
        <v>0</v>
      </c>
      <c r="N141" s="220">
        <v>0</v>
      </c>
      <c r="O141" s="125" t="str">
        <f t="shared" ref="O141:O172" si="43">IF(N141=0,"0",N141/J141)</f>
        <v>0</v>
      </c>
      <c r="P141" s="130" t="str">
        <f t="shared" ref="P141:P153" si="44">IF(G141=0,"0",J141/G141)</f>
        <v>0</v>
      </c>
    </row>
    <row r="142" spans="1:16" s="126" customFormat="1" ht="25.5" customHeight="1">
      <c r="A142" s="283"/>
      <c r="B142" s="66">
        <v>2</v>
      </c>
      <c r="C142" s="66"/>
      <c r="D142" s="273" t="s">
        <v>291</v>
      </c>
      <c r="E142" s="273"/>
      <c r="F142" s="66">
        <v>130</v>
      </c>
      <c r="G142" s="120">
        <f t="shared" ref="G142:N142" si="45">G143+G146+G149</f>
        <v>0.22</v>
      </c>
      <c r="H142" s="94"/>
      <c r="I142" s="120">
        <f t="shared" si="45"/>
        <v>0.31</v>
      </c>
      <c r="J142" s="120">
        <f t="shared" si="45"/>
        <v>0.28999999999999998</v>
      </c>
      <c r="K142" s="120">
        <f t="shared" si="45"/>
        <v>0</v>
      </c>
      <c r="L142" s="120">
        <f t="shared" si="45"/>
        <v>0</v>
      </c>
      <c r="M142" s="120">
        <f t="shared" si="45"/>
        <v>0</v>
      </c>
      <c r="N142" s="120">
        <f t="shared" si="45"/>
        <v>1</v>
      </c>
      <c r="O142" s="67">
        <f t="shared" si="43"/>
        <v>3.4482758620689657</v>
      </c>
      <c r="P142" s="67">
        <f t="shared" si="44"/>
        <v>1.3181818181818181</v>
      </c>
    </row>
    <row r="143" spans="1:16" ht="21.75" customHeight="1">
      <c r="A143" s="283"/>
      <c r="B143" s="283"/>
      <c r="C143" s="27" t="s">
        <v>19</v>
      </c>
      <c r="D143" s="278" t="s">
        <v>292</v>
      </c>
      <c r="E143" s="278"/>
      <c r="F143" s="27">
        <v>131</v>
      </c>
      <c r="G143" s="122">
        <v>0</v>
      </c>
      <c r="H143" s="27"/>
      <c r="I143" s="253">
        <v>0</v>
      </c>
      <c r="J143" s="123">
        <v>0</v>
      </c>
      <c r="K143" s="124">
        <v>0</v>
      </c>
      <c r="L143" s="124">
        <v>0</v>
      </c>
      <c r="M143" s="124">
        <v>0</v>
      </c>
      <c r="N143" s="220">
        <v>0</v>
      </c>
      <c r="O143" s="125" t="str">
        <f t="shared" si="43"/>
        <v>0</v>
      </c>
      <c r="P143" s="130" t="str">
        <f t="shared" si="44"/>
        <v>0</v>
      </c>
    </row>
    <row r="144" spans="1:16" ht="18" customHeight="1">
      <c r="A144" s="283"/>
      <c r="B144" s="283"/>
      <c r="C144" s="283"/>
      <c r="D144" s="27" t="s">
        <v>134</v>
      </c>
      <c r="E144" s="28" t="s">
        <v>293</v>
      </c>
      <c r="F144" s="27">
        <v>132</v>
      </c>
      <c r="G144" s="122">
        <v>0</v>
      </c>
      <c r="H144" s="27"/>
      <c r="I144" s="253">
        <v>0</v>
      </c>
      <c r="J144" s="123">
        <v>0</v>
      </c>
      <c r="K144" s="124">
        <v>0</v>
      </c>
      <c r="L144" s="124">
        <v>0</v>
      </c>
      <c r="M144" s="124">
        <v>0</v>
      </c>
      <c r="N144" s="220">
        <v>0</v>
      </c>
      <c r="O144" s="125" t="str">
        <f t="shared" si="43"/>
        <v>0</v>
      </c>
      <c r="P144" s="130" t="str">
        <f t="shared" si="44"/>
        <v>0</v>
      </c>
    </row>
    <row r="145" spans="1:16" ht="22.5" customHeight="1">
      <c r="A145" s="283"/>
      <c r="B145" s="283"/>
      <c r="C145" s="283"/>
      <c r="D145" s="27" t="s">
        <v>136</v>
      </c>
      <c r="E145" s="28" t="s">
        <v>294</v>
      </c>
      <c r="F145" s="27">
        <v>133</v>
      </c>
      <c r="G145" s="122">
        <v>0</v>
      </c>
      <c r="H145" s="27"/>
      <c r="I145" s="253">
        <v>0</v>
      </c>
      <c r="J145" s="123">
        <v>0</v>
      </c>
      <c r="K145" s="124">
        <v>0</v>
      </c>
      <c r="L145" s="124">
        <v>0</v>
      </c>
      <c r="M145" s="124">
        <v>0</v>
      </c>
      <c r="N145" s="220">
        <v>0</v>
      </c>
      <c r="O145" s="125" t="str">
        <f t="shared" si="43"/>
        <v>0</v>
      </c>
      <c r="P145" s="130" t="str">
        <f t="shared" si="44"/>
        <v>0</v>
      </c>
    </row>
    <row r="146" spans="1:16" ht="24" customHeight="1">
      <c r="A146" s="283"/>
      <c r="B146" s="283"/>
      <c r="C146" s="27" t="s">
        <v>21</v>
      </c>
      <c r="D146" s="278" t="s">
        <v>295</v>
      </c>
      <c r="E146" s="278"/>
      <c r="F146" s="27">
        <v>134</v>
      </c>
      <c r="G146" s="122">
        <v>0</v>
      </c>
      <c r="H146" s="27"/>
      <c r="I146" s="253">
        <v>0.01</v>
      </c>
      <c r="J146" s="123">
        <v>0.28999999999999998</v>
      </c>
      <c r="K146" s="124">
        <v>0</v>
      </c>
      <c r="L146" s="124">
        <v>0</v>
      </c>
      <c r="M146" s="124">
        <v>0</v>
      </c>
      <c r="N146" s="220">
        <v>1</v>
      </c>
      <c r="O146" s="125">
        <v>0</v>
      </c>
      <c r="P146" s="130" t="str">
        <f t="shared" si="44"/>
        <v>0</v>
      </c>
    </row>
    <row r="147" spans="1:16" ht="22.5" customHeight="1">
      <c r="A147" s="283"/>
      <c r="B147" s="283"/>
      <c r="C147" s="283"/>
      <c r="D147" s="27" t="s">
        <v>178</v>
      </c>
      <c r="E147" s="28" t="s">
        <v>293</v>
      </c>
      <c r="F147" s="27">
        <v>135</v>
      </c>
      <c r="G147" s="122">
        <v>0</v>
      </c>
      <c r="H147" s="27"/>
      <c r="I147" s="253">
        <v>0</v>
      </c>
      <c r="J147" s="123">
        <v>0</v>
      </c>
      <c r="K147" s="124">
        <v>0</v>
      </c>
      <c r="L147" s="124">
        <v>0</v>
      </c>
      <c r="M147" s="124">
        <v>0</v>
      </c>
      <c r="N147" s="220">
        <v>0</v>
      </c>
      <c r="O147" s="125" t="str">
        <f t="shared" ref="O147:O159" si="46">IF(N147=0,"0",N147/J147)</f>
        <v>0</v>
      </c>
      <c r="P147" s="130" t="str">
        <f t="shared" si="44"/>
        <v>0</v>
      </c>
    </row>
    <row r="148" spans="1:16" ht="22.5" customHeight="1">
      <c r="A148" s="283"/>
      <c r="B148" s="283"/>
      <c r="C148" s="283"/>
      <c r="D148" s="27" t="s">
        <v>180</v>
      </c>
      <c r="E148" s="28" t="s">
        <v>294</v>
      </c>
      <c r="F148" s="27">
        <v>136</v>
      </c>
      <c r="G148" s="122">
        <v>0</v>
      </c>
      <c r="H148" s="27"/>
      <c r="I148" s="253">
        <v>0</v>
      </c>
      <c r="J148" s="123">
        <v>0.28999999999999998</v>
      </c>
      <c r="K148" s="124">
        <v>0</v>
      </c>
      <c r="L148" s="124">
        <v>0</v>
      </c>
      <c r="M148" s="124">
        <v>0</v>
      </c>
      <c r="N148" s="220">
        <v>0</v>
      </c>
      <c r="O148" s="125" t="str">
        <f t="shared" si="46"/>
        <v>0</v>
      </c>
      <c r="P148" s="130" t="str">
        <f t="shared" si="44"/>
        <v>0</v>
      </c>
    </row>
    <row r="149" spans="1:16" ht="23.25" customHeight="1">
      <c r="A149" s="283"/>
      <c r="B149" s="283"/>
      <c r="C149" s="27" t="s">
        <v>69</v>
      </c>
      <c r="D149" s="278" t="s">
        <v>296</v>
      </c>
      <c r="E149" s="278"/>
      <c r="F149" s="27">
        <v>137</v>
      </c>
      <c r="G149" s="122">
        <v>0.22</v>
      </c>
      <c r="H149" s="27"/>
      <c r="I149" s="253">
        <v>0.3</v>
      </c>
      <c r="J149" s="123">
        <v>0</v>
      </c>
      <c r="K149" s="124">
        <f>N149/4</f>
        <v>0</v>
      </c>
      <c r="L149" s="124">
        <f>(N149/4)+K149</f>
        <v>0</v>
      </c>
      <c r="M149" s="124">
        <v>0</v>
      </c>
      <c r="N149" s="220">
        <v>0</v>
      </c>
      <c r="O149" s="125" t="str">
        <f t="shared" si="46"/>
        <v>0</v>
      </c>
      <c r="P149" s="130">
        <f t="shared" si="44"/>
        <v>0</v>
      </c>
    </row>
    <row r="150" spans="1:16" s="121" customFormat="1" ht="23.25" customHeight="1">
      <c r="A150" s="66" t="s">
        <v>49</v>
      </c>
      <c r="B150" s="66"/>
      <c r="C150" s="66"/>
      <c r="D150" s="273" t="s">
        <v>297</v>
      </c>
      <c r="E150" s="273"/>
      <c r="F150" s="66">
        <v>138</v>
      </c>
      <c r="G150" s="69">
        <f>G13-G40</f>
        <v>36.994999999999891</v>
      </c>
      <c r="H150" s="66"/>
      <c r="I150" s="69">
        <f>I13-I40</f>
        <v>460.27</v>
      </c>
      <c r="J150" s="69">
        <f>J13-J40</f>
        <v>462.96800000000076</v>
      </c>
      <c r="K150" s="69">
        <f t="shared" ref="K150:N150" si="47">K13-K40</f>
        <v>115.59624999999994</v>
      </c>
      <c r="L150" s="69">
        <f t="shared" si="47"/>
        <v>234.19249999999988</v>
      </c>
      <c r="M150" s="69">
        <f t="shared" si="47"/>
        <v>351.28875000000016</v>
      </c>
      <c r="N150" s="120">
        <f t="shared" si="47"/>
        <v>462.78500000000031</v>
      </c>
      <c r="O150" s="67">
        <f t="shared" si="46"/>
        <v>0.99960472430059866</v>
      </c>
      <c r="P150" s="67">
        <f t="shared" si="44"/>
        <v>12.514339775645414</v>
      </c>
    </row>
    <row r="151" spans="1:16" s="7" customFormat="1" ht="21" customHeight="1">
      <c r="A151" s="79"/>
      <c r="B151" s="79"/>
      <c r="C151" s="79"/>
      <c r="D151" s="132"/>
      <c r="E151" s="132" t="s">
        <v>298</v>
      </c>
      <c r="F151" s="79">
        <v>139</v>
      </c>
      <c r="G151" s="122">
        <v>0</v>
      </c>
      <c r="H151" s="27"/>
      <c r="I151" s="253">
        <v>0</v>
      </c>
      <c r="J151" s="123">
        <v>0</v>
      </c>
      <c r="K151" s="124">
        <v>0</v>
      </c>
      <c r="L151" s="124">
        <v>0</v>
      </c>
      <c r="M151" s="124">
        <v>0</v>
      </c>
      <c r="N151" s="220">
        <v>0</v>
      </c>
      <c r="O151" s="238" t="str">
        <f t="shared" si="46"/>
        <v>0</v>
      </c>
      <c r="P151" s="130" t="str">
        <f t="shared" si="44"/>
        <v>0</v>
      </c>
    </row>
    <row r="152" spans="1:16" ht="20.25" customHeight="1">
      <c r="A152" s="27"/>
      <c r="B152" s="27"/>
      <c r="C152" s="27"/>
      <c r="D152" s="28"/>
      <c r="E152" s="28" t="s">
        <v>299</v>
      </c>
      <c r="F152" s="27">
        <v>140</v>
      </c>
      <c r="G152" s="122">
        <v>0</v>
      </c>
      <c r="H152" s="27"/>
      <c r="I152" s="253">
        <v>0</v>
      </c>
      <c r="J152" s="123">
        <v>0</v>
      </c>
      <c r="K152" s="124">
        <v>0</v>
      </c>
      <c r="L152" s="124">
        <v>0</v>
      </c>
      <c r="M152" s="124">
        <v>0</v>
      </c>
      <c r="N152" s="220">
        <v>0</v>
      </c>
      <c r="O152" s="238" t="str">
        <f t="shared" si="46"/>
        <v>0</v>
      </c>
      <c r="P152" s="130" t="str">
        <f t="shared" si="44"/>
        <v>0</v>
      </c>
    </row>
    <row r="153" spans="1:16" s="93" customFormat="1" ht="23.25" customHeight="1">
      <c r="A153" s="66" t="s">
        <v>51</v>
      </c>
      <c r="B153" s="66"/>
      <c r="C153" s="66"/>
      <c r="D153" s="273" t="s">
        <v>300</v>
      </c>
      <c r="E153" s="273"/>
      <c r="F153" s="66">
        <v>141</v>
      </c>
      <c r="G153" s="120">
        <v>1.1599999999999999</v>
      </c>
      <c r="H153" s="120"/>
      <c r="I153" s="120">
        <f t="shared" ref="I153:N153" si="48">(I150*16%)+I152-I151</f>
        <v>73.643199999999993</v>
      </c>
      <c r="J153" s="120">
        <v>70.819999999999993</v>
      </c>
      <c r="K153" s="120">
        <f t="shared" si="48"/>
        <v>18.495399999999989</v>
      </c>
      <c r="L153" s="120">
        <f t="shared" si="48"/>
        <v>37.470799999999983</v>
      </c>
      <c r="M153" s="120">
        <f t="shared" si="48"/>
        <v>56.206200000000024</v>
      </c>
      <c r="N153" s="120">
        <f t="shared" si="48"/>
        <v>74.04560000000005</v>
      </c>
      <c r="O153" s="67">
        <f t="shared" si="46"/>
        <v>1.0455464558034462</v>
      </c>
      <c r="P153" s="67">
        <f t="shared" si="44"/>
        <v>61.051724137931032</v>
      </c>
    </row>
    <row r="154" spans="1:16" s="93" customFormat="1" ht="22.5" customHeight="1">
      <c r="A154" s="66" t="s">
        <v>57</v>
      </c>
      <c r="B154" s="66"/>
      <c r="C154" s="66"/>
      <c r="D154" s="273" t="s">
        <v>90</v>
      </c>
      <c r="E154" s="273"/>
      <c r="F154" s="66"/>
      <c r="G154" s="120">
        <v>0</v>
      </c>
      <c r="H154" s="66"/>
      <c r="I154" s="120">
        <v>0</v>
      </c>
      <c r="J154" s="120">
        <v>0</v>
      </c>
      <c r="K154" s="120">
        <v>0</v>
      </c>
      <c r="L154" s="120">
        <v>0</v>
      </c>
      <c r="M154" s="120">
        <v>0</v>
      </c>
      <c r="N154" s="120">
        <v>0</v>
      </c>
      <c r="O154" s="67" t="str">
        <f t="shared" si="46"/>
        <v>0</v>
      </c>
      <c r="P154" s="67"/>
    </row>
    <row r="155" spans="1:16" ht="23.25" customHeight="1">
      <c r="A155" s="328"/>
      <c r="B155" s="79">
        <v>1</v>
      </c>
      <c r="C155" s="27"/>
      <c r="D155" s="301" t="s">
        <v>301</v>
      </c>
      <c r="E155" s="301"/>
      <c r="F155" s="27">
        <f>F153+1</f>
        <v>142</v>
      </c>
      <c r="G155" s="47">
        <f>G14</f>
        <v>2497.3369999999995</v>
      </c>
      <c r="H155" s="153"/>
      <c r="I155" s="256">
        <f t="shared" ref="I155:N155" si="49">I14</f>
        <v>3427.41</v>
      </c>
      <c r="J155" s="136">
        <f t="shared" si="49"/>
        <v>3225.2700000000004</v>
      </c>
      <c r="K155" s="124">
        <f t="shared" si="49"/>
        <v>971.04375000000005</v>
      </c>
      <c r="L155" s="124">
        <f t="shared" si="49"/>
        <v>1945.0875000000001</v>
      </c>
      <c r="M155" s="124">
        <f t="shared" si="49"/>
        <v>2917.6312500000004</v>
      </c>
      <c r="N155" s="221">
        <f t="shared" si="49"/>
        <v>3884.1750000000002</v>
      </c>
      <c r="O155" s="238">
        <f t="shared" si="46"/>
        <v>1.204294524179371</v>
      </c>
      <c r="P155" s="130">
        <f>IF(G155=0,"0",J155/G155)</f>
        <v>1.2914836884249106</v>
      </c>
    </row>
    <row r="156" spans="1:16">
      <c r="A156" s="328"/>
      <c r="B156" s="79"/>
      <c r="C156" s="27"/>
      <c r="D156" s="28" t="s">
        <v>19</v>
      </c>
      <c r="E156" s="28" t="s">
        <v>302</v>
      </c>
      <c r="F156" s="27">
        <f>F155+1</f>
        <v>143</v>
      </c>
      <c r="G156" s="47">
        <v>0</v>
      </c>
      <c r="H156" s="27"/>
      <c r="I156" s="256">
        <v>0</v>
      </c>
      <c r="J156" s="136">
        <v>0</v>
      </c>
      <c r="K156" s="124">
        <v>0</v>
      </c>
      <c r="L156" s="124">
        <v>0</v>
      </c>
      <c r="M156" s="124">
        <v>0</v>
      </c>
      <c r="N156" s="221">
        <v>0</v>
      </c>
      <c r="O156" s="125" t="str">
        <f t="shared" si="46"/>
        <v>0</v>
      </c>
      <c r="P156" s="130" t="str">
        <f>IF(G156=0,"0",J156/G156)</f>
        <v>0</v>
      </c>
    </row>
    <row r="157" spans="1:16" ht="33.75" customHeight="1">
      <c r="A157" s="328"/>
      <c r="B157" s="27"/>
      <c r="C157" s="27"/>
      <c r="D157" s="28" t="s">
        <v>21</v>
      </c>
      <c r="E157" s="28" t="s">
        <v>303</v>
      </c>
      <c r="F157" s="27">
        <f t="shared" ref="F157:F187" si="50">F156+1</f>
        <v>144</v>
      </c>
      <c r="G157" s="47">
        <v>0</v>
      </c>
      <c r="H157" s="27"/>
      <c r="I157" s="256">
        <v>0</v>
      </c>
      <c r="J157" s="136">
        <v>0</v>
      </c>
      <c r="K157" s="124">
        <v>0</v>
      </c>
      <c r="L157" s="124">
        <v>0</v>
      </c>
      <c r="M157" s="124">
        <v>0</v>
      </c>
      <c r="N157" s="221">
        <v>0</v>
      </c>
      <c r="O157" s="125" t="str">
        <f t="shared" si="46"/>
        <v>0</v>
      </c>
      <c r="P157" s="125" t="str">
        <f>IF(G157=0,"0",J157/G157)</f>
        <v>0</v>
      </c>
    </row>
    <row r="158" spans="1:16" s="7" customFormat="1" ht="24" customHeight="1">
      <c r="A158" s="328"/>
      <c r="B158" s="27">
        <v>2</v>
      </c>
      <c r="C158" s="27"/>
      <c r="D158" s="301" t="s">
        <v>304</v>
      </c>
      <c r="E158" s="301"/>
      <c r="F158" s="27">
        <f t="shared" si="50"/>
        <v>145</v>
      </c>
      <c r="G158" s="133">
        <f>G41</f>
        <v>2460.212</v>
      </c>
      <c r="H158" s="104"/>
      <c r="I158" s="257">
        <f t="shared" ref="I158:N158" si="51">I41</f>
        <v>2966.93</v>
      </c>
      <c r="J158" s="134">
        <f t="shared" si="51"/>
        <v>2762.1019999999999</v>
      </c>
      <c r="K158" s="104">
        <f t="shared" si="51"/>
        <v>855.47250000000008</v>
      </c>
      <c r="L158" s="104">
        <f t="shared" si="51"/>
        <v>1710.9450000000002</v>
      </c>
      <c r="M158" s="104">
        <f t="shared" si="51"/>
        <v>2566.4175</v>
      </c>
      <c r="N158" s="220">
        <f t="shared" si="51"/>
        <v>3420.49</v>
      </c>
      <c r="O158" s="125">
        <f t="shared" si="46"/>
        <v>1.238364839531632</v>
      </c>
      <c r="P158" s="125">
        <f>IF(G158=0,"0",J158/G158)</f>
        <v>1.1227089372785759</v>
      </c>
    </row>
    <row r="159" spans="1:16" ht="30">
      <c r="A159" s="328"/>
      <c r="B159" s="27"/>
      <c r="C159" s="27"/>
      <c r="D159" s="154" t="s">
        <v>19</v>
      </c>
      <c r="E159" s="154" t="s">
        <v>305</v>
      </c>
      <c r="F159" s="27">
        <f t="shared" si="50"/>
        <v>146</v>
      </c>
      <c r="G159" s="133"/>
      <c r="H159" s="27"/>
      <c r="I159" s="257"/>
      <c r="J159" s="134"/>
      <c r="K159" s="124"/>
      <c r="L159" s="124"/>
      <c r="M159" s="124"/>
      <c r="N159" s="220"/>
      <c r="O159" s="125" t="str">
        <f t="shared" si="46"/>
        <v>0</v>
      </c>
      <c r="P159" s="125" t="str">
        <f>IF(G159=0,"0",J159/G159)</f>
        <v>0</v>
      </c>
    </row>
    <row r="160" spans="1:16">
      <c r="A160" s="328"/>
      <c r="B160" s="27">
        <v>3</v>
      </c>
      <c r="C160" s="79"/>
      <c r="D160" s="334" t="s">
        <v>306</v>
      </c>
      <c r="E160" s="334"/>
      <c r="F160" s="27">
        <f t="shared" si="50"/>
        <v>147</v>
      </c>
      <c r="G160" s="133">
        <f>G98</f>
        <v>1457.2719999999999</v>
      </c>
      <c r="H160" s="104"/>
      <c r="I160" s="257">
        <f t="shared" ref="I160:P160" si="52">I98</f>
        <v>1726.5200000000002</v>
      </c>
      <c r="J160" s="134">
        <f t="shared" si="52"/>
        <v>1603.6599999999999</v>
      </c>
      <c r="K160" s="104">
        <f t="shared" si="52"/>
        <v>472.14749999999998</v>
      </c>
      <c r="L160" s="104">
        <f t="shared" si="52"/>
        <v>944.29499999999996</v>
      </c>
      <c r="M160" s="104">
        <f t="shared" si="52"/>
        <v>1416.4424999999999</v>
      </c>
      <c r="N160" s="220">
        <f t="shared" si="52"/>
        <v>1906.59</v>
      </c>
      <c r="O160" s="104">
        <f t="shared" si="52"/>
        <v>1.1888991432099074</v>
      </c>
      <c r="P160" s="104">
        <f t="shared" si="52"/>
        <v>1.1004534500079601</v>
      </c>
    </row>
    <row r="161" spans="1:16">
      <c r="A161" s="328"/>
      <c r="B161" s="27"/>
      <c r="C161" s="79"/>
      <c r="D161" s="155" t="s">
        <v>19</v>
      </c>
      <c r="E161" s="155" t="s">
        <v>307</v>
      </c>
      <c r="F161" s="27" t="s">
        <v>308</v>
      </c>
      <c r="G161" s="133"/>
      <c r="H161" s="27"/>
      <c r="I161" s="257"/>
      <c r="J161" s="134"/>
      <c r="K161" s="124"/>
      <c r="L161" s="124"/>
      <c r="M161" s="124"/>
      <c r="N161" s="220"/>
      <c r="O161" s="125" t="str">
        <f t="shared" ref="O161:O168" si="53">IF(N161=0,"0",N161/J161)</f>
        <v>0</v>
      </c>
      <c r="P161" s="125" t="str">
        <f t="shared" ref="P161:P168" si="54">IF(G161=0,"0",J161/G161)</f>
        <v>0</v>
      </c>
    </row>
    <row r="162" spans="1:16" s="7" customFormat="1" ht="15.75" customHeight="1">
      <c r="A162" s="328"/>
      <c r="B162" s="27"/>
      <c r="C162" s="79"/>
      <c r="D162" s="155" t="s">
        <v>21</v>
      </c>
      <c r="E162" s="155" t="s">
        <v>307</v>
      </c>
      <c r="F162" s="27" t="s">
        <v>309</v>
      </c>
      <c r="G162" s="133"/>
      <c r="H162" s="104"/>
      <c r="I162" s="257"/>
      <c r="J162" s="134"/>
      <c r="K162" s="104"/>
      <c r="L162" s="104"/>
      <c r="M162" s="104"/>
      <c r="N162" s="220"/>
      <c r="O162" s="125" t="str">
        <f t="shared" si="53"/>
        <v>0</v>
      </c>
      <c r="P162" s="125" t="str">
        <f t="shared" si="54"/>
        <v>0</v>
      </c>
    </row>
    <row r="163" spans="1:16" ht="19.5" customHeight="1">
      <c r="A163" s="328"/>
      <c r="B163" s="27"/>
      <c r="C163" s="79"/>
      <c r="D163" s="155" t="s">
        <v>69</v>
      </c>
      <c r="E163" s="155" t="s">
        <v>307</v>
      </c>
      <c r="F163" s="27" t="s">
        <v>310</v>
      </c>
      <c r="G163" s="122"/>
      <c r="H163" s="27"/>
      <c r="I163" s="253"/>
      <c r="J163" s="123"/>
      <c r="K163" s="124"/>
      <c r="L163" s="124"/>
      <c r="M163" s="124"/>
      <c r="N163" s="220"/>
      <c r="O163" s="125" t="str">
        <f t="shared" si="53"/>
        <v>0</v>
      </c>
      <c r="P163" s="125" t="str">
        <f t="shared" si="54"/>
        <v>0</v>
      </c>
    </row>
    <row r="164" spans="1:16" ht="18.75" customHeight="1">
      <c r="A164" s="328"/>
      <c r="B164" s="28">
        <v>4</v>
      </c>
      <c r="C164" s="27"/>
      <c r="D164" s="278" t="s">
        <v>91</v>
      </c>
      <c r="E164" s="278"/>
      <c r="F164" s="27">
        <f>F160+1</f>
        <v>148</v>
      </c>
      <c r="G164" s="156">
        <v>21</v>
      </c>
      <c r="H164" s="157"/>
      <c r="I164" s="258">
        <v>24</v>
      </c>
      <c r="J164" s="158">
        <v>21</v>
      </c>
      <c r="K164" s="159">
        <v>21</v>
      </c>
      <c r="L164" s="159">
        <v>24</v>
      </c>
      <c r="M164" s="159">
        <v>24</v>
      </c>
      <c r="N164" s="222">
        <v>23</v>
      </c>
      <c r="O164" s="125">
        <f t="shared" si="53"/>
        <v>1.0952380952380953</v>
      </c>
      <c r="P164" s="125">
        <f t="shared" si="54"/>
        <v>1</v>
      </c>
    </row>
    <row r="165" spans="1:16" ht="21.75" customHeight="1">
      <c r="A165" s="328"/>
      <c r="B165" s="28">
        <v>5</v>
      </c>
      <c r="C165" s="27"/>
      <c r="D165" s="278" t="s">
        <v>311</v>
      </c>
      <c r="E165" s="278"/>
      <c r="F165" s="27">
        <f t="shared" si="50"/>
        <v>149</v>
      </c>
      <c r="G165" s="160">
        <v>21</v>
      </c>
      <c r="H165" s="104"/>
      <c r="I165" s="259">
        <v>24</v>
      </c>
      <c r="J165" s="161">
        <v>21</v>
      </c>
      <c r="K165" s="162">
        <v>21</v>
      </c>
      <c r="L165" s="162">
        <v>24</v>
      </c>
      <c r="M165" s="162">
        <v>24</v>
      </c>
      <c r="N165" s="222">
        <v>23</v>
      </c>
      <c r="O165" s="125">
        <f t="shared" si="53"/>
        <v>1.0952380952380953</v>
      </c>
      <c r="P165" s="125">
        <f t="shared" si="54"/>
        <v>1</v>
      </c>
    </row>
    <row r="166" spans="1:16" ht="36" customHeight="1">
      <c r="A166" s="328"/>
      <c r="B166" s="28">
        <v>6</v>
      </c>
      <c r="C166" s="27" t="s">
        <v>19</v>
      </c>
      <c r="D166" s="278" t="s">
        <v>312</v>
      </c>
      <c r="E166" s="279"/>
      <c r="F166" s="27">
        <f t="shared" si="50"/>
        <v>150</v>
      </c>
      <c r="G166" s="133">
        <f>(G160/G165)/12*1000</f>
        <v>5782.8253968253975</v>
      </c>
      <c r="H166" s="104"/>
      <c r="I166" s="257">
        <f t="shared" ref="I166:N166" si="55">(I160/I165)/12*1000</f>
        <v>5994.8611111111122</v>
      </c>
      <c r="J166" s="134">
        <f t="shared" si="55"/>
        <v>6363.7301587301572</v>
      </c>
      <c r="K166" s="104">
        <f t="shared" si="55"/>
        <v>1873.6011904761904</v>
      </c>
      <c r="L166" s="104">
        <f t="shared" si="55"/>
        <v>3278.8020833333335</v>
      </c>
      <c r="M166" s="104">
        <f t="shared" si="55"/>
        <v>4918.203125</v>
      </c>
      <c r="N166" s="220">
        <f t="shared" si="55"/>
        <v>6907.9347826086951</v>
      </c>
      <c r="O166" s="125">
        <f t="shared" si="53"/>
        <v>1.0855166090177417</v>
      </c>
      <c r="P166" s="130">
        <f t="shared" si="54"/>
        <v>1.1004534500079597</v>
      </c>
    </row>
    <row r="167" spans="1:16" ht="33.75" customHeight="1">
      <c r="A167" s="328"/>
      <c r="B167" s="28"/>
      <c r="C167" s="27" t="s">
        <v>21</v>
      </c>
      <c r="D167" s="278" t="s">
        <v>313</v>
      </c>
      <c r="E167" s="279"/>
      <c r="F167" s="27">
        <f t="shared" si="50"/>
        <v>151</v>
      </c>
      <c r="G167" s="133">
        <f>(G160/G165)/12*1000</f>
        <v>5782.8253968253975</v>
      </c>
      <c r="H167" s="27"/>
      <c r="I167" s="257">
        <f t="shared" ref="I167:N167" si="56">(I160/I165)/12*1000</f>
        <v>5994.8611111111122</v>
      </c>
      <c r="J167" s="134">
        <f t="shared" si="56"/>
        <v>6363.7301587301572</v>
      </c>
      <c r="K167" s="104">
        <f t="shared" si="56"/>
        <v>1873.6011904761904</v>
      </c>
      <c r="L167" s="104">
        <f t="shared" si="56"/>
        <v>3278.8020833333335</v>
      </c>
      <c r="M167" s="104">
        <f t="shared" si="56"/>
        <v>4918.203125</v>
      </c>
      <c r="N167" s="220">
        <f t="shared" si="56"/>
        <v>6907.9347826086951</v>
      </c>
      <c r="O167" s="125">
        <f t="shared" si="53"/>
        <v>1.0855166090177417</v>
      </c>
      <c r="P167" s="130">
        <f t="shared" si="54"/>
        <v>1.1004534500079597</v>
      </c>
    </row>
    <row r="168" spans="1:16" ht="36" customHeight="1">
      <c r="A168" s="328"/>
      <c r="B168" s="28"/>
      <c r="C168" s="27" t="s">
        <v>69</v>
      </c>
      <c r="D168" s="278" t="s">
        <v>314</v>
      </c>
      <c r="E168" s="279"/>
      <c r="F168" s="27">
        <f t="shared" si="50"/>
        <v>152</v>
      </c>
      <c r="G168" s="133"/>
      <c r="H168" s="27"/>
      <c r="I168" s="257"/>
      <c r="J168" s="134"/>
      <c r="K168" s="33"/>
      <c r="L168" s="33"/>
      <c r="M168" s="33"/>
      <c r="N168" s="220"/>
      <c r="O168" s="125" t="str">
        <f t="shared" si="53"/>
        <v>0</v>
      </c>
      <c r="P168" s="125" t="str">
        <f t="shared" si="54"/>
        <v>0</v>
      </c>
    </row>
    <row r="169" spans="1:16" ht="24" customHeight="1">
      <c r="A169" s="328"/>
      <c r="B169" s="28">
        <v>7</v>
      </c>
      <c r="C169" s="27" t="s">
        <v>19</v>
      </c>
      <c r="D169" s="278" t="s">
        <v>315</v>
      </c>
      <c r="E169" s="278"/>
      <c r="F169" s="27">
        <f t="shared" si="50"/>
        <v>153</v>
      </c>
      <c r="G169" s="133">
        <f>G14/G165</f>
        <v>118.9208095238095</v>
      </c>
      <c r="H169" s="104"/>
      <c r="I169" s="257">
        <f t="shared" ref="I169:P169" si="57">I14/I165</f>
        <v>142.80875</v>
      </c>
      <c r="J169" s="134">
        <f t="shared" si="57"/>
        <v>153.58428571428573</v>
      </c>
      <c r="K169" s="104">
        <f t="shared" si="57"/>
        <v>46.240178571428572</v>
      </c>
      <c r="L169" s="104">
        <f t="shared" si="57"/>
        <v>81.045312500000009</v>
      </c>
      <c r="M169" s="104">
        <f t="shared" si="57"/>
        <v>121.56796875000002</v>
      </c>
      <c r="N169" s="220">
        <f t="shared" si="57"/>
        <v>168.87717391304349</v>
      </c>
      <c r="O169" s="104">
        <f t="shared" si="57"/>
        <v>1.0995732612072517</v>
      </c>
      <c r="P169" s="104">
        <f t="shared" si="57"/>
        <v>1.2914836884249106</v>
      </c>
    </row>
    <row r="170" spans="1:16" ht="31.5" customHeight="1">
      <c r="A170" s="328"/>
      <c r="B170" s="283"/>
      <c r="C170" s="27" t="s">
        <v>21</v>
      </c>
      <c r="D170" s="278" t="s">
        <v>316</v>
      </c>
      <c r="E170" s="278"/>
      <c r="F170" s="27">
        <f t="shared" si="50"/>
        <v>154</v>
      </c>
      <c r="G170" s="133"/>
      <c r="H170" s="27"/>
      <c r="I170" s="257"/>
      <c r="J170" s="134"/>
      <c r="K170" s="33"/>
      <c r="L170" s="33"/>
      <c r="M170" s="33"/>
      <c r="N170" s="220"/>
      <c r="O170" s="125" t="str">
        <f t="shared" ref="O170:O182" si="58">IF(N170=0,"0",N170/J170)</f>
        <v>0</v>
      </c>
      <c r="P170" s="125" t="str">
        <f t="shared" ref="P170:P182" si="59">IF(G170=0,"0",J170/G170)</f>
        <v>0</v>
      </c>
    </row>
    <row r="171" spans="1:16" ht="30.75" customHeight="1">
      <c r="A171" s="328"/>
      <c r="B171" s="283"/>
      <c r="C171" s="27" t="s">
        <v>69</v>
      </c>
      <c r="D171" s="301" t="s">
        <v>317</v>
      </c>
      <c r="E171" s="301"/>
      <c r="F171" s="27">
        <f t="shared" si="50"/>
        <v>155</v>
      </c>
      <c r="G171" s="133"/>
      <c r="H171" s="27"/>
      <c r="I171" s="257"/>
      <c r="J171" s="134"/>
      <c r="K171" s="33"/>
      <c r="L171" s="33"/>
      <c r="M171" s="33"/>
      <c r="N171" s="220"/>
      <c r="O171" s="125" t="str">
        <f t="shared" si="58"/>
        <v>0</v>
      </c>
      <c r="P171" s="125" t="str">
        <f t="shared" si="59"/>
        <v>0</v>
      </c>
    </row>
    <row r="172" spans="1:16" ht="23.25" customHeight="1">
      <c r="A172" s="328"/>
      <c r="B172" s="283"/>
      <c r="C172" s="27" t="s">
        <v>144</v>
      </c>
      <c r="D172" s="278" t="s">
        <v>318</v>
      </c>
      <c r="E172" s="278"/>
      <c r="F172" s="27">
        <f t="shared" si="50"/>
        <v>156</v>
      </c>
      <c r="G172" s="133"/>
      <c r="H172" s="27"/>
      <c r="I172" s="257"/>
      <c r="J172" s="134"/>
      <c r="K172" s="33"/>
      <c r="L172" s="33"/>
      <c r="M172" s="33"/>
      <c r="N172" s="220"/>
      <c r="O172" s="125" t="str">
        <f t="shared" si="58"/>
        <v>0</v>
      </c>
      <c r="P172" s="130" t="str">
        <f t="shared" si="59"/>
        <v>0</v>
      </c>
    </row>
    <row r="173" spans="1:16" ht="19.5" customHeight="1">
      <c r="A173" s="328"/>
      <c r="B173" s="283"/>
      <c r="C173" s="283"/>
      <c r="D173" s="278"/>
      <c r="E173" s="28" t="s">
        <v>319</v>
      </c>
      <c r="F173" s="27">
        <f t="shared" si="50"/>
        <v>157</v>
      </c>
      <c r="G173" s="133"/>
      <c r="H173" s="27"/>
      <c r="I173" s="257"/>
      <c r="J173" s="134"/>
      <c r="K173" s="33"/>
      <c r="L173" s="33"/>
      <c r="M173" s="33"/>
      <c r="N173" s="220"/>
      <c r="O173" s="125" t="str">
        <f t="shared" si="58"/>
        <v>0</v>
      </c>
      <c r="P173" s="130" t="str">
        <f t="shared" si="59"/>
        <v>0</v>
      </c>
    </row>
    <row r="174" spans="1:16" ht="22.5" customHeight="1">
      <c r="A174" s="328"/>
      <c r="B174" s="283"/>
      <c r="C174" s="283"/>
      <c r="D174" s="278"/>
      <c r="E174" s="28" t="s">
        <v>320</v>
      </c>
      <c r="F174" s="27">
        <f t="shared" si="50"/>
        <v>158</v>
      </c>
      <c r="G174" s="133"/>
      <c r="H174" s="27"/>
      <c r="I174" s="257"/>
      <c r="J174" s="134"/>
      <c r="K174" s="33"/>
      <c r="L174" s="33"/>
      <c r="M174" s="33"/>
      <c r="N174" s="220"/>
      <c r="O174" s="125" t="str">
        <f t="shared" si="58"/>
        <v>0</v>
      </c>
      <c r="P174" s="130" t="str">
        <f t="shared" si="59"/>
        <v>0</v>
      </c>
    </row>
    <row r="175" spans="1:16" ht="21" customHeight="1">
      <c r="A175" s="328"/>
      <c r="B175" s="283"/>
      <c r="C175" s="283"/>
      <c r="D175" s="278"/>
      <c r="E175" s="28" t="s">
        <v>321</v>
      </c>
      <c r="F175" s="27">
        <f t="shared" si="50"/>
        <v>159</v>
      </c>
      <c r="G175" s="133"/>
      <c r="H175" s="27"/>
      <c r="I175" s="257"/>
      <c r="J175" s="134"/>
      <c r="K175" s="33"/>
      <c r="L175" s="33"/>
      <c r="M175" s="33"/>
      <c r="N175" s="220"/>
      <c r="O175" s="125" t="str">
        <f t="shared" si="58"/>
        <v>0</v>
      </c>
      <c r="P175" s="130" t="str">
        <f t="shared" si="59"/>
        <v>0</v>
      </c>
    </row>
    <row r="176" spans="1:16" ht="23.25" customHeight="1">
      <c r="A176" s="328"/>
      <c r="B176" s="283"/>
      <c r="C176" s="283"/>
      <c r="D176" s="278"/>
      <c r="E176" s="28" t="s">
        <v>322</v>
      </c>
      <c r="F176" s="27">
        <f t="shared" si="50"/>
        <v>160</v>
      </c>
      <c r="G176" s="133"/>
      <c r="H176" s="27"/>
      <c r="I176" s="257"/>
      <c r="J176" s="134"/>
      <c r="K176" s="33"/>
      <c r="L176" s="33"/>
      <c r="M176" s="33"/>
      <c r="N176" s="220"/>
      <c r="O176" s="125" t="str">
        <f t="shared" si="58"/>
        <v>0</v>
      </c>
      <c r="P176" s="130" t="str">
        <f t="shared" si="59"/>
        <v>0</v>
      </c>
    </row>
    <row r="177" spans="1:16" ht="24" customHeight="1">
      <c r="A177" s="328"/>
      <c r="B177" s="163">
        <v>8</v>
      </c>
      <c r="C177" s="163"/>
      <c r="D177" s="301" t="s">
        <v>323</v>
      </c>
      <c r="E177" s="301"/>
      <c r="F177" s="27">
        <f t="shared" si="50"/>
        <v>161</v>
      </c>
      <c r="G177" s="133"/>
      <c r="H177" s="27"/>
      <c r="I177" s="257"/>
      <c r="J177" s="134"/>
      <c r="K177" s="33"/>
      <c r="L177" s="33"/>
      <c r="M177" s="33"/>
      <c r="N177" s="220"/>
      <c r="O177" s="125" t="str">
        <f t="shared" si="58"/>
        <v>0</v>
      </c>
      <c r="P177" s="130" t="str">
        <f t="shared" si="59"/>
        <v>0</v>
      </c>
    </row>
    <row r="178" spans="1:16" ht="20.25" customHeight="1">
      <c r="A178" s="328"/>
      <c r="B178" s="163">
        <v>9</v>
      </c>
      <c r="C178" s="163"/>
      <c r="D178" s="301" t="s">
        <v>324</v>
      </c>
      <c r="E178" s="301"/>
      <c r="F178" s="27">
        <f t="shared" si="50"/>
        <v>162</v>
      </c>
      <c r="G178" s="133"/>
      <c r="H178" s="27"/>
      <c r="I178" s="257"/>
      <c r="J178" s="134"/>
      <c r="K178" s="33"/>
      <c r="L178" s="33"/>
      <c r="M178" s="33"/>
      <c r="N178" s="220"/>
      <c r="O178" s="125" t="str">
        <f t="shared" si="58"/>
        <v>0</v>
      </c>
      <c r="P178" s="130" t="str">
        <f t="shared" si="59"/>
        <v>0</v>
      </c>
    </row>
    <row r="179" spans="1:16" ht="19.5" customHeight="1">
      <c r="A179" s="328"/>
      <c r="B179" s="336"/>
      <c r="C179" s="163"/>
      <c r="D179" s="28"/>
      <c r="E179" s="28" t="s">
        <v>325</v>
      </c>
      <c r="F179" s="27">
        <f t="shared" si="50"/>
        <v>163</v>
      </c>
      <c r="G179" s="133"/>
      <c r="H179" s="27"/>
      <c r="I179" s="257"/>
      <c r="J179" s="134"/>
      <c r="K179" s="33"/>
      <c r="L179" s="33"/>
      <c r="M179" s="33"/>
      <c r="N179" s="220"/>
      <c r="O179" s="125" t="str">
        <f t="shared" si="58"/>
        <v>0</v>
      </c>
      <c r="P179" s="130" t="str">
        <f t="shared" si="59"/>
        <v>0</v>
      </c>
    </row>
    <row r="180" spans="1:16" ht="17.25" customHeight="1">
      <c r="A180" s="328"/>
      <c r="B180" s="336"/>
      <c r="C180" s="163"/>
      <c r="D180" s="28"/>
      <c r="E180" s="28" t="s">
        <v>326</v>
      </c>
      <c r="F180" s="27">
        <f t="shared" si="50"/>
        <v>164</v>
      </c>
      <c r="G180" s="133"/>
      <c r="H180" s="27"/>
      <c r="I180" s="257"/>
      <c r="J180" s="134"/>
      <c r="K180" s="33"/>
      <c r="L180" s="33"/>
      <c r="M180" s="33"/>
      <c r="N180" s="220"/>
      <c r="O180" s="125" t="str">
        <f t="shared" si="58"/>
        <v>0</v>
      </c>
      <c r="P180" s="130" t="str">
        <f t="shared" si="59"/>
        <v>0</v>
      </c>
    </row>
    <row r="181" spans="1:16" ht="20.25" customHeight="1">
      <c r="A181" s="328"/>
      <c r="B181" s="336"/>
      <c r="C181" s="163"/>
      <c r="D181" s="28"/>
      <c r="E181" s="28" t="s">
        <v>327</v>
      </c>
      <c r="F181" s="27">
        <f t="shared" si="50"/>
        <v>165</v>
      </c>
      <c r="G181" s="133"/>
      <c r="H181" s="27"/>
      <c r="I181" s="257"/>
      <c r="J181" s="134"/>
      <c r="K181" s="33"/>
      <c r="L181" s="33"/>
      <c r="M181" s="33"/>
      <c r="N181" s="220"/>
      <c r="O181" s="125" t="str">
        <f t="shared" si="58"/>
        <v>0</v>
      </c>
      <c r="P181" s="130" t="str">
        <f t="shared" si="59"/>
        <v>0</v>
      </c>
    </row>
    <row r="182" spans="1:16" ht="18.75" customHeight="1">
      <c r="A182" s="328"/>
      <c r="B182" s="336"/>
      <c r="C182" s="163"/>
      <c r="D182" s="28"/>
      <c r="E182" s="28" t="s">
        <v>328</v>
      </c>
      <c r="F182" s="27">
        <f t="shared" si="50"/>
        <v>166</v>
      </c>
      <c r="G182" s="133"/>
      <c r="H182" s="27"/>
      <c r="I182" s="257"/>
      <c r="J182" s="134"/>
      <c r="K182" s="33"/>
      <c r="L182" s="33"/>
      <c r="M182" s="33"/>
      <c r="N182" s="220"/>
      <c r="O182" s="125" t="str">
        <f t="shared" si="58"/>
        <v>0</v>
      </c>
      <c r="P182" s="130" t="str">
        <f t="shared" si="59"/>
        <v>0</v>
      </c>
    </row>
    <row r="183" spans="1:16">
      <c r="A183" s="328"/>
      <c r="B183" s="336"/>
      <c r="C183" s="163"/>
      <c r="D183" s="28"/>
      <c r="E183" s="28" t="s">
        <v>329</v>
      </c>
      <c r="F183" s="27">
        <f t="shared" si="50"/>
        <v>167</v>
      </c>
      <c r="G183" s="133"/>
      <c r="H183" s="27"/>
      <c r="I183" s="257"/>
      <c r="J183" s="134"/>
      <c r="K183" s="33"/>
      <c r="L183" s="33"/>
      <c r="M183" s="33"/>
      <c r="N183" s="220"/>
      <c r="O183" s="125"/>
      <c r="P183" s="130"/>
    </row>
    <row r="184" spans="1:16">
      <c r="A184" s="328"/>
      <c r="B184" s="163">
        <v>10</v>
      </c>
      <c r="C184" s="163"/>
      <c r="D184" s="301" t="s">
        <v>330</v>
      </c>
      <c r="E184" s="301"/>
      <c r="F184" s="27">
        <f t="shared" si="50"/>
        <v>168</v>
      </c>
      <c r="G184" s="133"/>
      <c r="H184" s="27"/>
      <c r="I184" s="257"/>
      <c r="J184" s="134"/>
      <c r="K184" s="33"/>
      <c r="L184" s="33"/>
      <c r="M184" s="33"/>
      <c r="N184" s="220"/>
      <c r="O184" s="125"/>
      <c r="P184" s="130"/>
    </row>
    <row r="185" spans="1:16">
      <c r="A185" s="328"/>
      <c r="B185" s="163">
        <v>11</v>
      </c>
      <c r="C185" s="163"/>
      <c r="D185" s="301" t="s">
        <v>331</v>
      </c>
      <c r="E185" s="301"/>
      <c r="F185" s="27">
        <f t="shared" si="50"/>
        <v>169</v>
      </c>
      <c r="G185" s="133"/>
      <c r="H185" s="27"/>
      <c r="I185" s="257"/>
      <c r="J185" s="134"/>
      <c r="K185" s="33"/>
      <c r="L185" s="33"/>
      <c r="M185" s="33"/>
      <c r="N185" s="220"/>
      <c r="O185" s="125"/>
      <c r="P185" s="130"/>
    </row>
    <row r="186" spans="1:16">
      <c r="A186" s="328"/>
      <c r="B186" s="163"/>
      <c r="C186" s="163"/>
      <c r="D186" s="27"/>
      <c r="E186" s="154" t="s">
        <v>332</v>
      </c>
      <c r="F186" s="27">
        <f t="shared" si="50"/>
        <v>170</v>
      </c>
      <c r="G186" s="133"/>
      <c r="H186" s="27"/>
      <c r="I186" s="257"/>
      <c r="J186" s="134"/>
      <c r="K186" s="33"/>
      <c r="L186" s="33"/>
      <c r="M186" s="33"/>
      <c r="N186" s="220"/>
      <c r="O186" s="125"/>
      <c r="P186" s="130"/>
    </row>
    <row r="187" spans="1:16">
      <c r="A187" s="328"/>
      <c r="B187" s="163"/>
      <c r="C187" s="163"/>
      <c r="D187" s="27"/>
      <c r="E187" s="154" t="s">
        <v>333</v>
      </c>
      <c r="F187" s="27">
        <f t="shared" si="50"/>
        <v>171</v>
      </c>
      <c r="G187" s="133"/>
      <c r="H187" s="27"/>
      <c r="I187" s="257"/>
      <c r="J187" s="134"/>
      <c r="K187" s="33"/>
      <c r="L187" s="33"/>
      <c r="M187" s="33"/>
      <c r="N187" s="220"/>
      <c r="O187" s="125"/>
      <c r="P187" s="130"/>
    </row>
    <row r="188" spans="1:16" ht="15.75" customHeight="1">
      <c r="G188" s="303" t="s">
        <v>334</v>
      </c>
      <c r="H188" s="337"/>
      <c r="I188" s="337"/>
      <c r="J188" s="337"/>
      <c r="K188" s="337"/>
      <c r="L188" s="337"/>
      <c r="M188" s="337"/>
      <c r="N188" s="337"/>
      <c r="O188" s="337"/>
      <c r="P188" s="337"/>
    </row>
    <row r="189" spans="1:16" ht="15">
      <c r="A189" s="302" t="s">
        <v>101</v>
      </c>
      <c r="B189" s="302"/>
      <c r="C189" s="302"/>
      <c r="D189" s="302"/>
      <c r="E189" s="302"/>
      <c r="F189" s="302"/>
      <c r="G189" s="302"/>
      <c r="H189" s="302"/>
      <c r="I189" s="302"/>
      <c r="J189" s="302"/>
      <c r="K189" s="302"/>
      <c r="L189" s="302"/>
      <c r="M189" s="302"/>
      <c r="N189" s="302"/>
      <c r="O189" s="302"/>
      <c r="P189" s="302"/>
    </row>
    <row r="190" spans="1:16" ht="18.75" customHeight="1">
      <c r="A190" s="335" t="s">
        <v>104</v>
      </c>
      <c r="B190" s="335"/>
      <c r="C190" s="335"/>
      <c r="D190" s="335"/>
      <c r="E190" s="335"/>
      <c r="F190" s="335"/>
      <c r="G190" s="302"/>
      <c r="H190" s="302"/>
      <c r="I190" s="164"/>
      <c r="J190" s="303" t="s">
        <v>105</v>
      </c>
      <c r="K190" s="303"/>
      <c r="L190" s="303"/>
      <c r="M190" s="303"/>
      <c r="N190" s="211"/>
      <c r="O190" s="164"/>
      <c r="P190" s="211"/>
    </row>
    <row r="191" spans="1:16" ht="18.75" customHeight="1">
      <c r="A191" s="335"/>
      <c r="B191" s="335"/>
      <c r="C191" s="335"/>
      <c r="D191" s="335"/>
      <c r="E191" s="335"/>
      <c r="F191" s="335"/>
      <c r="G191" s="4"/>
      <c r="H191" s="4"/>
      <c r="I191" s="4"/>
      <c r="J191" s="304" t="s">
        <v>106</v>
      </c>
      <c r="K191" s="304"/>
      <c r="L191" s="304"/>
      <c r="M191" s="304"/>
      <c r="N191" s="239"/>
      <c r="O191" s="4"/>
      <c r="P191" s="211"/>
    </row>
  </sheetData>
  <mergeCells count="158">
    <mergeCell ref="A189:F189"/>
    <mergeCell ref="G189:P189"/>
    <mergeCell ref="A190:F191"/>
    <mergeCell ref="G190:H190"/>
    <mergeCell ref="D177:E177"/>
    <mergeCell ref="D178:E178"/>
    <mergeCell ref="B179:B183"/>
    <mergeCell ref="D184:E184"/>
    <mergeCell ref="D185:E185"/>
    <mergeCell ref="G188:P188"/>
    <mergeCell ref="D150:E150"/>
    <mergeCell ref="D153:E153"/>
    <mergeCell ref="D154:E154"/>
    <mergeCell ref="A155:A187"/>
    <mergeCell ref="D155:E155"/>
    <mergeCell ref="D158:E158"/>
    <mergeCell ref="D160:E160"/>
    <mergeCell ref="D164:E164"/>
    <mergeCell ref="D165:E165"/>
    <mergeCell ref="D166:E166"/>
    <mergeCell ref="D167:E167"/>
    <mergeCell ref="D168:E168"/>
    <mergeCell ref="D169:E169"/>
    <mergeCell ref="B170:B176"/>
    <mergeCell ref="D170:E170"/>
    <mergeCell ref="D171:E171"/>
    <mergeCell ref="D172:E172"/>
    <mergeCell ref="C173:C176"/>
    <mergeCell ref="D173:D176"/>
    <mergeCell ref="B143:B149"/>
    <mergeCell ref="D143:E143"/>
    <mergeCell ref="C144:C145"/>
    <mergeCell ref="D146:E146"/>
    <mergeCell ref="C147:C148"/>
    <mergeCell ref="D149:E149"/>
    <mergeCell ref="D131:E131"/>
    <mergeCell ref="D132:E132"/>
    <mergeCell ref="D133:E133"/>
    <mergeCell ref="C134:C141"/>
    <mergeCell ref="D139:D141"/>
    <mergeCell ref="D142:E142"/>
    <mergeCell ref="C125:E125"/>
    <mergeCell ref="D126:E126"/>
    <mergeCell ref="D127:E127"/>
    <mergeCell ref="D128:E128"/>
    <mergeCell ref="D129:E129"/>
    <mergeCell ref="D130:E130"/>
    <mergeCell ref="C116:C123"/>
    <mergeCell ref="D116:E116"/>
    <mergeCell ref="D119:E119"/>
    <mergeCell ref="D122:E122"/>
    <mergeCell ref="D123:E123"/>
    <mergeCell ref="D124:E124"/>
    <mergeCell ref="D111:E111"/>
    <mergeCell ref="C112:C114"/>
    <mergeCell ref="D112:E112"/>
    <mergeCell ref="D113:E113"/>
    <mergeCell ref="D114:E114"/>
    <mergeCell ref="D115:E115"/>
    <mergeCell ref="D103:E103"/>
    <mergeCell ref="C104:C110"/>
    <mergeCell ref="D104:E104"/>
    <mergeCell ref="D105:D106"/>
    <mergeCell ref="D107:E107"/>
    <mergeCell ref="D108:E108"/>
    <mergeCell ref="D109:E109"/>
    <mergeCell ref="D110:E110"/>
    <mergeCell ref="C97:E97"/>
    <mergeCell ref="D98:E98"/>
    <mergeCell ref="D99:E99"/>
    <mergeCell ref="D100:E100"/>
    <mergeCell ref="C101:C102"/>
    <mergeCell ref="D101:E101"/>
    <mergeCell ref="D102:E102"/>
    <mergeCell ref="D91:E91"/>
    <mergeCell ref="D92:E92"/>
    <mergeCell ref="D93:E93"/>
    <mergeCell ref="D94:E94"/>
    <mergeCell ref="D95:E95"/>
    <mergeCell ref="D96:E96"/>
    <mergeCell ref="D79:E79"/>
    <mergeCell ref="D80:E80"/>
    <mergeCell ref="C81:C88"/>
    <mergeCell ref="D89:E89"/>
    <mergeCell ref="C90:E90"/>
    <mergeCell ref="D68:E68"/>
    <mergeCell ref="C69:C72"/>
    <mergeCell ref="D73:E73"/>
    <mergeCell ref="D74:E74"/>
    <mergeCell ref="C75:C77"/>
    <mergeCell ref="D75:E75"/>
    <mergeCell ref="D76:E76"/>
    <mergeCell ref="D77:E77"/>
    <mergeCell ref="B40:E40"/>
    <mergeCell ref="A41:A149"/>
    <mergeCell ref="C41:E41"/>
    <mergeCell ref="B42:B141"/>
    <mergeCell ref="C42:E42"/>
    <mergeCell ref="D43:E43"/>
    <mergeCell ref="D44:E44"/>
    <mergeCell ref="D45:E45"/>
    <mergeCell ref="C46:C47"/>
    <mergeCell ref="D48:E48"/>
    <mergeCell ref="D56:E56"/>
    <mergeCell ref="D57:E57"/>
    <mergeCell ref="D58:E58"/>
    <mergeCell ref="D59:E59"/>
    <mergeCell ref="D61:E61"/>
    <mergeCell ref="C62:C67"/>
    <mergeCell ref="D65:D67"/>
    <mergeCell ref="D49:E49"/>
    <mergeCell ref="D50:E50"/>
    <mergeCell ref="D51:E51"/>
    <mergeCell ref="D52:E52"/>
    <mergeCell ref="D53:E53"/>
    <mergeCell ref="C54:C55"/>
    <mergeCell ref="D78:E78"/>
    <mergeCell ref="B15:B33"/>
    <mergeCell ref="D15:E15"/>
    <mergeCell ref="C16:C19"/>
    <mergeCell ref="D20:E20"/>
    <mergeCell ref="D21:E21"/>
    <mergeCell ref="B35:B39"/>
    <mergeCell ref="D35:E35"/>
    <mergeCell ref="D36:E36"/>
    <mergeCell ref="D37:E37"/>
    <mergeCell ref="D38:E38"/>
    <mergeCell ref="D39:E39"/>
    <mergeCell ref="C22:C23"/>
    <mergeCell ref="D24:E24"/>
    <mergeCell ref="D25:E25"/>
    <mergeCell ref="D26:E26"/>
    <mergeCell ref="C27:C33"/>
    <mergeCell ref="D34:E34"/>
    <mergeCell ref="H9:I9"/>
    <mergeCell ref="J9:J11"/>
    <mergeCell ref="K1:P1"/>
    <mergeCell ref="K2:P2"/>
    <mergeCell ref="K3:P3"/>
    <mergeCell ref="J190:M190"/>
    <mergeCell ref="J191:M191"/>
    <mergeCell ref="A5:P6"/>
    <mergeCell ref="A7:P7"/>
    <mergeCell ref="O9:O10"/>
    <mergeCell ref="P9:P10"/>
    <mergeCell ref="H10:I10"/>
    <mergeCell ref="A9:C11"/>
    <mergeCell ref="D9:E11"/>
    <mergeCell ref="F9:F11"/>
    <mergeCell ref="G9:G10"/>
    <mergeCell ref="A8:P8"/>
    <mergeCell ref="K9:N9"/>
    <mergeCell ref="K10:N10"/>
    <mergeCell ref="B12:C12"/>
    <mergeCell ref="D12:E12"/>
    <mergeCell ref="D13:E13"/>
    <mergeCell ref="A14:A39"/>
    <mergeCell ref="D14:E14"/>
  </mergeCells>
  <printOptions horizontalCentered="1" verticalCentered="1"/>
  <pageMargins left="0" right="0" top="0" bottom="0" header="0" footer="0"/>
  <pageSetup paperSize="9" scale="62" orientation="landscape" r:id="rId1"/>
  <headerFooter>
    <oddFooter>Pagina &amp;P</oddFooter>
  </headerFooter>
  <rowBreaks count="6" manualBreakCount="6">
    <brk id="39" max="16383" man="1"/>
    <brk id="67" max="16383" man="1"/>
    <brk id="96" max="16383" man="1"/>
    <brk id="124" max="16383" man="1"/>
    <brk id="149" max="16383" man="1"/>
    <brk id="168" max="1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D4216-3B1D-4F87-99E0-3030BB5C6163}">
  <sheetPr>
    <tabColor rgb="FFFF0000"/>
  </sheetPr>
  <dimension ref="A1:J21"/>
  <sheetViews>
    <sheetView view="pageBreakPreview" zoomScale="60" zoomScaleNormal="100" workbookViewId="0">
      <selection activeCell="C43" sqref="C43"/>
    </sheetView>
  </sheetViews>
  <sheetFormatPr defaultRowHeight="15"/>
  <cols>
    <col min="1" max="1" width="9.140625" style="2"/>
    <col min="2" max="2" width="31.140625" style="2" customWidth="1"/>
    <col min="3" max="3" width="20.140625" style="2" customWidth="1"/>
    <col min="4" max="4" width="15.42578125" style="2" customWidth="1"/>
    <col min="5" max="5" width="11.5703125" style="2" customWidth="1"/>
    <col min="6" max="6" width="16.7109375" style="2" customWidth="1"/>
    <col min="7" max="7" width="16.5703125" style="2" customWidth="1"/>
    <col min="8" max="8" width="10.5703125" style="2" customWidth="1"/>
    <col min="9" max="257" width="9.140625" style="2"/>
    <col min="258" max="258" width="27.28515625" style="2" customWidth="1"/>
    <col min="259" max="259" width="14.42578125" style="2" customWidth="1"/>
    <col min="260" max="260" width="15.42578125" style="2" customWidth="1"/>
    <col min="261" max="261" width="11.5703125" style="2" customWidth="1"/>
    <col min="262" max="262" width="14.85546875" style="2" customWidth="1"/>
    <col min="263" max="263" width="13.7109375" style="2" customWidth="1"/>
    <col min="264" max="264" width="10.5703125" style="2" customWidth="1"/>
    <col min="265" max="513" width="9.140625" style="2"/>
    <col min="514" max="514" width="27.28515625" style="2" customWidth="1"/>
    <col min="515" max="515" width="14.42578125" style="2" customWidth="1"/>
    <col min="516" max="516" width="15.42578125" style="2" customWidth="1"/>
    <col min="517" max="517" width="11.5703125" style="2" customWidth="1"/>
    <col min="518" max="518" width="14.85546875" style="2" customWidth="1"/>
    <col min="519" max="519" width="13.7109375" style="2" customWidth="1"/>
    <col min="520" max="520" width="10.5703125" style="2" customWidth="1"/>
    <col min="521" max="769" width="9.140625" style="2"/>
    <col min="770" max="770" width="27.28515625" style="2" customWidth="1"/>
    <col min="771" max="771" width="14.42578125" style="2" customWidth="1"/>
    <col min="772" max="772" width="15.42578125" style="2" customWidth="1"/>
    <col min="773" max="773" width="11.5703125" style="2" customWidth="1"/>
    <col min="774" max="774" width="14.85546875" style="2" customWidth="1"/>
    <col min="775" max="775" width="13.7109375" style="2" customWidth="1"/>
    <col min="776" max="776" width="10.5703125" style="2" customWidth="1"/>
    <col min="777" max="1025" width="9.140625" style="2"/>
    <col min="1026" max="1026" width="27.28515625" style="2" customWidth="1"/>
    <col min="1027" max="1027" width="14.42578125" style="2" customWidth="1"/>
    <col min="1028" max="1028" width="15.42578125" style="2" customWidth="1"/>
    <col min="1029" max="1029" width="11.5703125" style="2" customWidth="1"/>
    <col min="1030" max="1030" width="14.85546875" style="2" customWidth="1"/>
    <col min="1031" max="1031" width="13.7109375" style="2" customWidth="1"/>
    <col min="1032" max="1032" width="10.5703125" style="2" customWidth="1"/>
    <col min="1033" max="1281" width="9.140625" style="2"/>
    <col min="1282" max="1282" width="27.28515625" style="2" customWidth="1"/>
    <col min="1283" max="1283" width="14.42578125" style="2" customWidth="1"/>
    <col min="1284" max="1284" width="15.42578125" style="2" customWidth="1"/>
    <col min="1285" max="1285" width="11.5703125" style="2" customWidth="1"/>
    <col min="1286" max="1286" width="14.85546875" style="2" customWidth="1"/>
    <col min="1287" max="1287" width="13.7109375" style="2" customWidth="1"/>
    <col min="1288" max="1288" width="10.5703125" style="2" customWidth="1"/>
    <col min="1289" max="1537" width="9.140625" style="2"/>
    <col min="1538" max="1538" width="27.28515625" style="2" customWidth="1"/>
    <col min="1539" max="1539" width="14.42578125" style="2" customWidth="1"/>
    <col min="1540" max="1540" width="15.42578125" style="2" customWidth="1"/>
    <col min="1541" max="1541" width="11.5703125" style="2" customWidth="1"/>
    <col min="1542" max="1542" width="14.85546875" style="2" customWidth="1"/>
    <col min="1543" max="1543" width="13.7109375" style="2" customWidth="1"/>
    <col min="1544" max="1544" width="10.5703125" style="2" customWidth="1"/>
    <col min="1545" max="1793" width="9.140625" style="2"/>
    <col min="1794" max="1794" width="27.28515625" style="2" customWidth="1"/>
    <col min="1795" max="1795" width="14.42578125" style="2" customWidth="1"/>
    <col min="1796" max="1796" width="15.42578125" style="2" customWidth="1"/>
    <col min="1797" max="1797" width="11.5703125" style="2" customWidth="1"/>
    <col min="1798" max="1798" width="14.85546875" style="2" customWidth="1"/>
    <col min="1799" max="1799" width="13.7109375" style="2" customWidth="1"/>
    <col min="1800" max="1800" width="10.5703125" style="2" customWidth="1"/>
    <col min="1801" max="2049" width="9.140625" style="2"/>
    <col min="2050" max="2050" width="27.28515625" style="2" customWidth="1"/>
    <col min="2051" max="2051" width="14.42578125" style="2" customWidth="1"/>
    <col min="2052" max="2052" width="15.42578125" style="2" customWidth="1"/>
    <col min="2053" max="2053" width="11.5703125" style="2" customWidth="1"/>
    <col min="2054" max="2054" width="14.85546875" style="2" customWidth="1"/>
    <col min="2055" max="2055" width="13.7109375" style="2" customWidth="1"/>
    <col min="2056" max="2056" width="10.5703125" style="2" customWidth="1"/>
    <col min="2057" max="2305" width="9.140625" style="2"/>
    <col min="2306" max="2306" width="27.28515625" style="2" customWidth="1"/>
    <col min="2307" max="2307" width="14.42578125" style="2" customWidth="1"/>
    <col min="2308" max="2308" width="15.42578125" style="2" customWidth="1"/>
    <col min="2309" max="2309" width="11.5703125" style="2" customWidth="1"/>
    <col min="2310" max="2310" width="14.85546875" style="2" customWidth="1"/>
    <col min="2311" max="2311" width="13.7109375" style="2" customWidth="1"/>
    <col min="2312" max="2312" width="10.5703125" style="2" customWidth="1"/>
    <col min="2313" max="2561" width="9.140625" style="2"/>
    <col min="2562" max="2562" width="27.28515625" style="2" customWidth="1"/>
    <col min="2563" max="2563" width="14.42578125" style="2" customWidth="1"/>
    <col min="2564" max="2564" width="15.42578125" style="2" customWidth="1"/>
    <col min="2565" max="2565" width="11.5703125" style="2" customWidth="1"/>
    <col min="2566" max="2566" width="14.85546875" style="2" customWidth="1"/>
    <col min="2567" max="2567" width="13.7109375" style="2" customWidth="1"/>
    <col min="2568" max="2568" width="10.5703125" style="2" customWidth="1"/>
    <col min="2569" max="2817" width="9.140625" style="2"/>
    <col min="2818" max="2818" width="27.28515625" style="2" customWidth="1"/>
    <col min="2819" max="2819" width="14.42578125" style="2" customWidth="1"/>
    <col min="2820" max="2820" width="15.42578125" style="2" customWidth="1"/>
    <col min="2821" max="2821" width="11.5703125" style="2" customWidth="1"/>
    <col min="2822" max="2822" width="14.85546875" style="2" customWidth="1"/>
    <col min="2823" max="2823" width="13.7109375" style="2" customWidth="1"/>
    <col min="2824" max="2824" width="10.5703125" style="2" customWidth="1"/>
    <col min="2825" max="3073" width="9.140625" style="2"/>
    <col min="3074" max="3074" width="27.28515625" style="2" customWidth="1"/>
    <col min="3075" max="3075" width="14.42578125" style="2" customWidth="1"/>
    <col min="3076" max="3076" width="15.42578125" style="2" customWidth="1"/>
    <col min="3077" max="3077" width="11.5703125" style="2" customWidth="1"/>
    <col min="3078" max="3078" width="14.85546875" style="2" customWidth="1"/>
    <col min="3079" max="3079" width="13.7109375" style="2" customWidth="1"/>
    <col min="3080" max="3080" width="10.5703125" style="2" customWidth="1"/>
    <col min="3081" max="3329" width="9.140625" style="2"/>
    <col min="3330" max="3330" width="27.28515625" style="2" customWidth="1"/>
    <col min="3331" max="3331" width="14.42578125" style="2" customWidth="1"/>
    <col min="3332" max="3332" width="15.42578125" style="2" customWidth="1"/>
    <col min="3333" max="3333" width="11.5703125" style="2" customWidth="1"/>
    <col min="3334" max="3334" width="14.85546875" style="2" customWidth="1"/>
    <col min="3335" max="3335" width="13.7109375" style="2" customWidth="1"/>
    <col min="3336" max="3336" width="10.5703125" style="2" customWidth="1"/>
    <col min="3337" max="3585" width="9.140625" style="2"/>
    <col min="3586" max="3586" width="27.28515625" style="2" customWidth="1"/>
    <col min="3587" max="3587" width="14.42578125" style="2" customWidth="1"/>
    <col min="3588" max="3588" width="15.42578125" style="2" customWidth="1"/>
    <col min="3589" max="3589" width="11.5703125" style="2" customWidth="1"/>
    <col min="3590" max="3590" width="14.85546875" style="2" customWidth="1"/>
    <col min="3591" max="3591" width="13.7109375" style="2" customWidth="1"/>
    <col min="3592" max="3592" width="10.5703125" style="2" customWidth="1"/>
    <col min="3593" max="3841" width="9.140625" style="2"/>
    <col min="3842" max="3842" width="27.28515625" style="2" customWidth="1"/>
    <col min="3843" max="3843" width="14.42578125" style="2" customWidth="1"/>
    <col min="3844" max="3844" width="15.42578125" style="2" customWidth="1"/>
    <col min="3845" max="3845" width="11.5703125" style="2" customWidth="1"/>
    <col min="3846" max="3846" width="14.85546875" style="2" customWidth="1"/>
    <col min="3847" max="3847" width="13.7109375" style="2" customWidth="1"/>
    <col min="3848" max="3848" width="10.5703125" style="2" customWidth="1"/>
    <col min="3849" max="4097" width="9.140625" style="2"/>
    <col min="4098" max="4098" width="27.28515625" style="2" customWidth="1"/>
    <col min="4099" max="4099" width="14.42578125" style="2" customWidth="1"/>
    <col min="4100" max="4100" width="15.42578125" style="2" customWidth="1"/>
    <col min="4101" max="4101" width="11.5703125" style="2" customWidth="1"/>
    <col min="4102" max="4102" width="14.85546875" style="2" customWidth="1"/>
    <col min="4103" max="4103" width="13.7109375" style="2" customWidth="1"/>
    <col min="4104" max="4104" width="10.5703125" style="2" customWidth="1"/>
    <col min="4105" max="4353" width="9.140625" style="2"/>
    <col min="4354" max="4354" width="27.28515625" style="2" customWidth="1"/>
    <col min="4355" max="4355" width="14.42578125" style="2" customWidth="1"/>
    <col min="4356" max="4356" width="15.42578125" style="2" customWidth="1"/>
    <col min="4357" max="4357" width="11.5703125" style="2" customWidth="1"/>
    <col min="4358" max="4358" width="14.85546875" style="2" customWidth="1"/>
    <col min="4359" max="4359" width="13.7109375" style="2" customWidth="1"/>
    <col min="4360" max="4360" width="10.5703125" style="2" customWidth="1"/>
    <col min="4361" max="4609" width="9.140625" style="2"/>
    <col min="4610" max="4610" width="27.28515625" style="2" customWidth="1"/>
    <col min="4611" max="4611" width="14.42578125" style="2" customWidth="1"/>
    <col min="4612" max="4612" width="15.42578125" style="2" customWidth="1"/>
    <col min="4613" max="4613" width="11.5703125" style="2" customWidth="1"/>
    <col min="4614" max="4614" width="14.85546875" style="2" customWidth="1"/>
    <col min="4615" max="4615" width="13.7109375" style="2" customWidth="1"/>
    <col min="4616" max="4616" width="10.5703125" style="2" customWidth="1"/>
    <col min="4617" max="4865" width="9.140625" style="2"/>
    <col min="4866" max="4866" width="27.28515625" style="2" customWidth="1"/>
    <col min="4867" max="4867" width="14.42578125" style="2" customWidth="1"/>
    <col min="4868" max="4868" width="15.42578125" style="2" customWidth="1"/>
    <col min="4869" max="4869" width="11.5703125" style="2" customWidth="1"/>
    <col min="4870" max="4870" width="14.85546875" style="2" customWidth="1"/>
    <col min="4871" max="4871" width="13.7109375" style="2" customWidth="1"/>
    <col min="4872" max="4872" width="10.5703125" style="2" customWidth="1"/>
    <col min="4873" max="5121" width="9.140625" style="2"/>
    <col min="5122" max="5122" width="27.28515625" style="2" customWidth="1"/>
    <col min="5123" max="5123" width="14.42578125" style="2" customWidth="1"/>
    <col min="5124" max="5124" width="15.42578125" style="2" customWidth="1"/>
    <col min="5125" max="5125" width="11.5703125" style="2" customWidth="1"/>
    <col min="5126" max="5126" width="14.85546875" style="2" customWidth="1"/>
    <col min="5127" max="5127" width="13.7109375" style="2" customWidth="1"/>
    <col min="5128" max="5128" width="10.5703125" style="2" customWidth="1"/>
    <col min="5129" max="5377" width="9.140625" style="2"/>
    <col min="5378" max="5378" width="27.28515625" style="2" customWidth="1"/>
    <col min="5379" max="5379" width="14.42578125" style="2" customWidth="1"/>
    <col min="5380" max="5380" width="15.42578125" style="2" customWidth="1"/>
    <col min="5381" max="5381" width="11.5703125" style="2" customWidth="1"/>
    <col min="5382" max="5382" width="14.85546875" style="2" customWidth="1"/>
    <col min="5383" max="5383" width="13.7109375" style="2" customWidth="1"/>
    <col min="5384" max="5384" width="10.5703125" style="2" customWidth="1"/>
    <col min="5385" max="5633" width="9.140625" style="2"/>
    <col min="5634" max="5634" width="27.28515625" style="2" customWidth="1"/>
    <col min="5635" max="5635" width="14.42578125" style="2" customWidth="1"/>
    <col min="5636" max="5636" width="15.42578125" style="2" customWidth="1"/>
    <col min="5637" max="5637" width="11.5703125" style="2" customWidth="1"/>
    <col min="5638" max="5638" width="14.85546875" style="2" customWidth="1"/>
    <col min="5639" max="5639" width="13.7109375" style="2" customWidth="1"/>
    <col min="5640" max="5640" width="10.5703125" style="2" customWidth="1"/>
    <col min="5641" max="5889" width="9.140625" style="2"/>
    <col min="5890" max="5890" width="27.28515625" style="2" customWidth="1"/>
    <col min="5891" max="5891" width="14.42578125" style="2" customWidth="1"/>
    <col min="5892" max="5892" width="15.42578125" style="2" customWidth="1"/>
    <col min="5893" max="5893" width="11.5703125" style="2" customWidth="1"/>
    <col min="5894" max="5894" width="14.85546875" style="2" customWidth="1"/>
    <col min="5895" max="5895" width="13.7109375" style="2" customWidth="1"/>
    <col min="5896" max="5896" width="10.5703125" style="2" customWidth="1"/>
    <col min="5897" max="6145" width="9.140625" style="2"/>
    <col min="6146" max="6146" width="27.28515625" style="2" customWidth="1"/>
    <col min="6147" max="6147" width="14.42578125" style="2" customWidth="1"/>
    <col min="6148" max="6148" width="15.42578125" style="2" customWidth="1"/>
    <col min="6149" max="6149" width="11.5703125" style="2" customWidth="1"/>
    <col min="6150" max="6150" width="14.85546875" style="2" customWidth="1"/>
    <col min="6151" max="6151" width="13.7109375" style="2" customWidth="1"/>
    <col min="6152" max="6152" width="10.5703125" style="2" customWidth="1"/>
    <col min="6153" max="6401" width="9.140625" style="2"/>
    <col min="6402" max="6402" width="27.28515625" style="2" customWidth="1"/>
    <col min="6403" max="6403" width="14.42578125" style="2" customWidth="1"/>
    <col min="6404" max="6404" width="15.42578125" style="2" customWidth="1"/>
    <col min="6405" max="6405" width="11.5703125" style="2" customWidth="1"/>
    <col min="6406" max="6406" width="14.85546875" style="2" customWidth="1"/>
    <col min="6407" max="6407" width="13.7109375" style="2" customWidth="1"/>
    <col min="6408" max="6408" width="10.5703125" style="2" customWidth="1"/>
    <col min="6409" max="6657" width="9.140625" style="2"/>
    <col min="6658" max="6658" width="27.28515625" style="2" customWidth="1"/>
    <col min="6659" max="6659" width="14.42578125" style="2" customWidth="1"/>
    <col min="6660" max="6660" width="15.42578125" style="2" customWidth="1"/>
    <col min="6661" max="6661" width="11.5703125" style="2" customWidth="1"/>
    <col min="6662" max="6662" width="14.85546875" style="2" customWidth="1"/>
    <col min="6663" max="6663" width="13.7109375" style="2" customWidth="1"/>
    <col min="6664" max="6664" width="10.5703125" style="2" customWidth="1"/>
    <col min="6665" max="6913" width="9.140625" style="2"/>
    <col min="6914" max="6914" width="27.28515625" style="2" customWidth="1"/>
    <col min="6915" max="6915" width="14.42578125" style="2" customWidth="1"/>
    <col min="6916" max="6916" width="15.42578125" style="2" customWidth="1"/>
    <col min="6917" max="6917" width="11.5703125" style="2" customWidth="1"/>
    <col min="6918" max="6918" width="14.85546875" style="2" customWidth="1"/>
    <col min="6919" max="6919" width="13.7109375" style="2" customWidth="1"/>
    <col min="6920" max="6920" width="10.5703125" style="2" customWidth="1"/>
    <col min="6921" max="7169" width="9.140625" style="2"/>
    <col min="7170" max="7170" width="27.28515625" style="2" customWidth="1"/>
    <col min="7171" max="7171" width="14.42578125" style="2" customWidth="1"/>
    <col min="7172" max="7172" width="15.42578125" style="2" customWidth="1"/>
    <col min="7173" max="7173" width="11.5703125" style="2" customWidth="1"/>
    <col min="7174" max="7174" width="14.85546875" style="2" customWidth="1"/>
    <col min="7175" max="7175" width="13.7109375" style="2" customWidth="1"/>
    <col min="7176" max="7176" width="10.5703125" style="2" customWidth="1"/>
    <col min="7177" max="7425" width="9.140625" style="2"/>
    <col min="7426" max="7426" width="27.28515625" style="2" customWidth="1"/>
    <col min="7427" max="7427" width="14.42578125" style="2" customWidth="1"/>
    <col min="7428" max="7428" width="15.42578125" style="2" customWidth="1"/>
    <col min="7429" max="7429" width="11.5703125" style="2" customWidth="1"/>
    <col min="7430" max="7430" width="14.85546875" style="2" customWidth="1"/>
    <col min="7431" max="7431" width="13.7109375" style="2" customWidth="1"/>
    <col min="7432" max="7432" width="10.5703125" style="2" customWidth="1"/>
    <col min="7433" max="7681" width="9.140625" style="2"/>
    <col min="7682" max="7682" width="27.28515625" style="2" customWidth="1"/>
    <col min="7683" max="7683" width="14.42578125" style="2" customWidth="1"/>
    <col min="7684" max="7684" width="15.42578125" style="2" customWidth="1"/>
    <col min="7685" max="7685" width="11.5703125" style="2" customWidth="1"/>
    <col min="7686" max="7686" width="14.85546875" style="2" customWidth="1"/>
    <col min="7687" max="7687" width="13.7109375" style="2" customWidth="1"/>
    <col min="7688" max="7688" width="10.5703125" style="2" customWidth="1"/>
    <col min="7689" max="7937" width="9.140625" style="2"/>
    <col min="7938" max="7938" width="27.28515625" style="2" customWidth="1"/>
    <col min="7939" max="7939" width="14.42578125" style="2" customWidth="1"/>
    <col min="7940" max="7940" width="15.42578125" style="2" customWidth="1"/>
    <col min="7941" max="7941" width="11.5703125" style="2" customWidth="1"/>
    <col min="7942" max="7942" width="14.85546875" style="2" customWidth="1"/>
    <col min="7943" max="7943" width="13.7109375" style="2" customWidth="1"/>
    <col min="7944" max="7944" width="10.5703125" style="2" customWidth="1"/>
    <col min="7945" max="8193" width="9.140625" style="2"/>
    <col min="8194" max="8194" width="27.28515625" style="2" customWidth="1"/>
    <col min="8195" max="8195" width="14.42578125" style="2" customWidth="1"/>
    <col min="8196" max="8196" width="15.42578125" style="2" customWidth="1"/>
    <col min="8197" max="8197" width="11.5703125" style="2" customWidth="1"/>
    <col min="8198" max="8198" width="14.85546875" style="2" customWidth="1"/>
    <col min="8199" max="8199" width="13.7109375" style="2" customWidth="1"/>
    <col min="8200" max="8200" width="10.5703125" style="2" customWidth="1"/>
    <col min="8201" max="8449" width="9.140625" style="2"/>
    <col min="8450" max="8450" width="27.28515625" style="2" customWidth="1"/>
    <col min="8451" max="8451" width="14.42578125" style="2" customWidth="1"/>
    <col min="8452" max="8452" width="15.42578125" style="2" customWidth="1"/>
    <col min="8453" max="8453" width="11.5703125" style="2" customWidth="1"/>
    <col min="8454" max="8454" width="14.85546875" style="2" customWidth="1"/>
    <col min="8455" max="8455" width="13.7109375" style="2" customWidth="1"/>
    <col min="8456" max="8456" width="10.5703125" style="2" customWidth="1"/>
    <col min="8457" max="8705" width="9.140625" style="2"/>
    <col min="8706" max="8706" width="27.28515625" style="2" customWidth="1"/>
    <col min="8707" max="8707" width="14.42578125" style="2" customWidth="1"/>
    <col min="8708" max="8708" width="15.42578125" style="2" customWidth="1"/>
    <col min="8709" max="8709" width="11.5703125" style="2" customWidth="1"/>
    <col min="8710" max="8710" width="14.85546875" style="2" customWidth="1"/>
    <col min="8711" max="8711" width="13.7109375" style="2" customWidth="1"/>
    <col min="8712" max="8712" width="10.5703125" style="2" customWidth="1"/>
    <col min="8713" max="8961" width="9.140625" style="2"/>
    <col min="8962" max="8962" width="27.28515625" style="2" customWidth="1"/>
    <col min="8963" max="8963" width="14.42578125" style="2" customWidth="1"/>
    <col min="8964" max="8964" width="15.42578125" style="2" customWidth="1"/>
    <col min="8965" max="8965" width="11.5703125" style="2" customWidth="1"/>
    <col min="8966" max="8966" width="14.85546875" style="2" customWidth="1"/>
    <col min="8967" max="8967" width="13.7109375" style="2" customWidth="1"/>
    <col min="8968" max="8968" width="10.5703125" style="2" customWidth="1"/>
    <col min="8969" max="9217" width="9.140625" style="2"/>
    <col min="9218" max="9218" width="27.28515625" style="2" customWidth="1"/>
    <col min="9219" max="9219" width="14.42578125" style="2" customWidth="1"/>
    <col min="9220" max="9220" width="15.42578125" style="2" customWidth="1"/>
    <col min="9221" max="9221" width="11.5703125" style="2" customWidth="1"/>
    <col min="9222" max="9222" width="14.85546875" style="2" customWidth="1"/>
    <col min="9223" max="9223" width="13.7109375" style="2" customWidth="1"/>
    <col min="9224" max="9224" width="10.5703125" style="2" customWidth="1"/>
    <col min="9225" max="9473" width="9.140625" style="2"/>
    <col min="9474" max="9474" width="27.28515625" style="2" customWidth="1"/>
    <col min="9475" max="9475" width="14.42578125" style="2" customWidth="1"/>
    <col min="9476" max="9476" width="15.42578125" style="2" customWidth="1"/>
    <col min="9477" max="9477" width="11.5703125" style="2" customWidth="1"/>
    <col min="9478" max="9478" width="14.85546875" style="2" customWidth="1"/>
    <col min="9479" max="9479" width="13.7109375" style="2" customWidth="1"/>
    <col min="9480" max="9480" width="10.5703125" style="2" customWidth="1"/>
    <col min="9481" max="9729" width="9.140625" style="2"/>
    <col min="9730" max="9730" width="27.28515625" style="2" customWidth="1"/>
    <col min="9731" max="9731" width="14.42578125" style="2" customWidth="1"/>
    <col min="9732" max="9732" width="15.42578125" style="2" customWidth="1"/>
    <col min="9733" max="9733" width="11.5703125" style="2" customWidth="1"/>
    <col min="9734" max="9734" width="14.85546875" style="2" customWidth="1"/>
    <col min="9735" max="9735" width="13.7109375" style="2" customWidth="1"/>
    <col min="9736" max="9736" width="10.5703125" style="2" customWidth="1"/>
    <col min="9737" max="9985" width="9.140625" style="2"/>
    <col min="9986" max="9986" width="27.28515625" style="2" customWidth="1"/>
    <col min="9987" max="9987" width="14.42578125" style="2" customWidth="1"/>
    <col min="9988" max="9988" width="15.42578125" style="2" customWidth="1"/>
    <col min="9989" max="9989" width="11.5703125" style="2" customWidth="1"/>
    <col min="9990" max="9990" width="14.85546875" style="2" customWidth="1"/>
    <col min="9991" max="9991" width="13.7109375" style="2" customWidth="1"/>
    <col min="9992" max="9992" width="10.5703125" style="2" customWidth="1"/>
    <col min="9993" max="10241" width="9.140625" style="2"/>
    <col min="10242" max="10242" width="27.28515625" style="2" customWidth="1"/>
    <col min="10243" max="10243" width="14.42578125" style="2" customWidth="1"/>
    <col min="10244" max="10244" width="15.42578125" style="2" customWidth="1"/>
    <col min="10245" max="10245" width="11.5703125" style="2" customWidth="1"/>
    <col min="10246" max="10246" width="14.85546875" style="2" customWidth="1"/>
    <col min="10247" max="10247" width="13.7109375" style="2" customWidth="1"/>
    <col min="10248" max="10248" width="10.5703125" style="2" customWidth="1"/>
    <col min="10249" max="10497" width="9.140625" style="2"/>
    <col min="10498" max="10498" width="27.28515625" style="2" customWidth="1"/>
    <col min="10499" max="10499" width="14.42578125" style="2" customWidth="1"/>
    <col min="10500" max="10500" width="15.42578125" style="2" customWidth="1"/>
    <col min="10501" max="10501" width="11.5703125" style="2" customWidth="1"/>
    <col min="10502" max="10502" width="14.85546875" style="2" customWidth="1"/>
    <col min="10503" max="10503" width="13.7109375" style="2" customWidth="1"/>
    <col min="10504" max="10504" width="10.5703125" style="2" customWidth="1"/>
    <col min="10505" max="10753" width="9.140625" style="2"/>
    <col min="10754" max="10754" width="27.28515625" style="2" customWidth="1"/>
    <col min="10755" max="10755" width="14.42578125" style="2" customWidth="1"/>
    <col min="10756" max="10756" width="15.42578125" style="2" customWidth="1"/>
    <col min="10757" max="10757" width="11.5703125" style="2" customWidth="1"/>
    <col min="10758" max="10758" width="14.85546875" style="2" customWidth="1"/>
    <col min="10759" max="10759" width="13.7109375" style="2" customWidth="1"/>
    <col min="10760" max="10760" width="10.5703125" style="2" customWidth="1"/>
    <col min="10761" max="11009" width="9.140625" style="2"/>
    <col min="11010" max="11010" width="27.28515625" style="2" customWidth="1"/>
    <col min="11011" max="11011" width="14.42578125" style="2" customWidth="1"/>
    <col min="11012" max="11012" width="15.42578125" style="2" customWidth="1"/>
    <col min="11013" max="11013" width="11.5703125" style="2" customWidth="1"/>
    <col min="11014" max="11014" width="14.85546875" style="2" customWidth="1"/>
    <col min="11015" max="11015" width="13.7109375" style="2" customWidth="1"/>
    <col min="11016" max="11016" width="10.5703125" style="2" customWidth="1"/>
    <col min="11017" max="11265" width="9.140625" style="2"/>
    <col min="11266" max="11266" width="27.28515625" style="2" customWidth="1"/>
    <col min="11267" max="11267" width="14.42578125" style="2" customWidth="1"/>
    <col min="11268" max="11268" width="15.42578125" style="2" customWidth="1"/>
    <col min="11269" max="11269" width="11.5703125" style="2" customWidth="1"/>
    <col min="11270" max="11270" width="14.85546875" style="2" customWidth="1"/>
    <col min="11271" max="11271" width="13.7109375" style="2" customWidth="1"/>
    <col min="11272" max="11272" width="10.5703125" style="2" customWidth="1"/>
    <col min="11273" max="11521" width="9.140625" style="2"/>
    <col min="11522" max="11522" width="27.28515625" style="2" customWidth="1"/>
    <col min="11523" max="11523" width="14.42578125" style="2" customWidth="1"/>
    <col min="11524" max="11524" width="15.42578125" style="2" customWidth="1"/>
    <col min="11525" max="11525" width="11.5703125" style="2" customWidth="1"/>
    <col min="11526" max="11526" width="14.85546875" style="2" customWidth="1"/>
    <col min="11527" max="11527" width="13.7109375" style="2" customWidth="1"/>
    <col min="11528" max="11528" width="10.5703125" style="2" customWidth="1"/>
    <col min="11529" max="11777" width="9.140625" style="2"/>
    <col min="11778" max="11778" width="27.28515625" style="2" customWidth="1"/>
    <col min="11779" max="11779" width="14.42578125" style="2" customWidth="1"/>
    <col min="11780" max="11780" width="15.42578125" style="2" customWidth="1"/>
    <col min="11781" max="11781" width="11.5703125" style="2" customWidth="1"/>
    <col min="11782" max="11782" width="14.85546875" style="2" customWidth="1"/>
    <col min="11783" max="11783" width="13.7109375" style="2" customWidth="1"/>
    <col min="11784" max="11784" width="10.5703125" style="2" customWidth="1"/>
    <col min="11785" max="12033" width="9.140625" style="2"/>
    <col min="12034" max="12034" width="27.28515625" style="2" customWidth="1"/>
    <col min="12035" max="12035" width="14.42578125" style="2" customWidth="1"/>
    <col min="12036" max="12036" width="15.42578125" style="2" customWidth="1"/>
    <col min="12037" max="12037" width="11.5703125" style="2" customWidth="1"/>
    <col min="12038" max="12038" width="14.85546875" style="2" customWidth="1"/>
    <col min="12039" max="12039" width="13.7109375" style="2" customWidth="1"/>
    <col min="12040" max="12040" width="10.5703125" style="2" customWidth="1"/>
    <col min="12041" max="12289" width="9.140625" style="2"/>
    <col min="12290" max="12290" width="27.28515625" style="2" customWidth="1"/>
    <col min="12291" max="12291" width="14.42578125" style="2" customWidth="1"/>
    <col min="12292" max="12292" width="15.42578125" style="2" customWidth="1"/>
    <col min="12293" max="12293" width="11.5703125" style="2" customWidth="1"/>
    <col min="12294" max="12294" width="14.85546875" style="2" customWidth="1"/>
    <col min="12295" max="12295" width="13.7109375" style="2" customWidth="1"/>
    <col min="12296" max="12296" width="10.5703125" style="2" customWidth="1"/>
    <col min="12297" max="12545" width="9.140625" style="2"/>
    <col min="12546" max="12546" width="27.28515625" style="2" customWidth="1"/>
    <col min="12547" max="12547" width="14.42578125" style="2" customWidth="1"/>
    <col min="12548" max="12548" width="15.42578125" style="2" customWidth="1"/>
    <col min="12549" max="12549" width="11.5703125" style="2" customWidth="1"/>
    <col min="12550" max="12550" width="14.85546875" style="2" customWidth="1"/>
    <col min="12551" max="12551" width="13.7109375" style="2" customWidth="1"/>
    <col min="12552" max="12552" width="10.5703125" style="2" customWidth="1"/>
    <col min="12553" max="12801" width="9.140625" style="2"/>
    <col min="12802" max="12802" width="27.28515625" style="2" customWidth="1"/>
    <col min="12803" max="12803" width="14.42578125" style="2" customWidth="1"/>
    <col min="12804" max="12804" width="15.42578125" style="2" customWidth="1"/>
    <col min="12805" max="12805" width="11.5703125" style="2" customWidth="1"/>
    <col min="12806" max="12806" width="14.85546875" style="2" customWidth="1"/>
    <col min="12807" max="12807" width="13.7109375" style="2" customWidth="1"/>
    <col min="12808" max="12808" width="10.5703125" style="2" customWidth="1"/>
    <col min="12809" max="13057" width="9.140625" style="2"/>
    <col min="13058" max="13058" width="27.28515625" style="2" customWidth="1"/>
    <col min="13059" max="13059" width="14.42578125" style="2" customWidth="1"/>
    <col min="13060" max="13060" width="15.42578125" style="2" customWidth="1"/>
    <col min="13061" max="13061" width="11.5703125" style="2" customWidth="1"/>
    <col min="13062" max="13062" width="14.85546875" style="2" customWidth="1"/>
    <col min="13063" max="13063" width="13.7109375" style="2" customWidth="1"/>
    <col min="13064" max="13064" width="10.5703125" style="2" customWidth="1"/>
    <col min="13065" max="13313" width="9.140625" style="2"/>
    <col min="13314" max="13314" width="27.28515625" style="2" customWidth="1"/>
    <col min="13315" max="13315" width="14.42578125" style="2" customWidth="1"/>
    <col min="13316" max="13316" width="15.42578125" style="2" customWidth="1"/>
    <col min="13317" max="13317" width="11.5703125" style="2" customWidth="1"/>
    <col min="13318" max="13318" width="14.85546875" style="2" customWidth="1"/>
    <col min="13319" max="13319" width="13.7109375" style="2" customWidth="1"/>
    <col min="13320" max="13320" width="10.5703125" style="2" customWidth="1"/>
    <col min="13321" max="13569" width="9.140625" style="2"/>
    <col min="13570" max="13570" width="27.28515625" style="2" customWidth="1"/>
    <col min="13571" max="13571" width="14.42578125" style="2" customWidth="1"/>
    <col min="13572" max="13572" width="15.42578125" style="2" customWidth="1"/>
    <col min="13573" max="13573" width="11.5703125" style="2" customWidth="1"/>
    <col min="13574" max="13574" width="14.85546875" style="2" customWidth="1"/>
    <col min="13575" max="13575" width="13.7109375" style="2" customWidth="1"/>
    <col min="13576" max="13576" width="10.5703125" style="2" customWidth="1"/>
    <col min="13577" max="13825" width="9.140625" style="2"/>
    <col min="13826" max="13826" width="27.28515625" style="2" customWidth="1"/>
    <col min="13827" max="13827" width="14.42578125" style="2" customWidth="1"/>
    <col min="13828" max="13828" width="15.42578125" style="2" customWidth="1"/>
    <col min="13829" max="13829" width="11.5703125" style="2" customWidth="1"/>
    <col min="13830" max="13830" width="14.85546875" style="2" customWidth="1"/>
    <col min="13831" max="13831" width="13.7109375" style="2" customWidth="1"/>
    <col min="13832" max="13832" width="10.5703125" style="2" customWidth="1"/>
    <col min="13833" max="14081" width="9.140625" style="2"/>
    <col min="14082" max="14082" width="27.28515625" style="2" customWidth="1"/>
    <col min="14083" max="14083" width="14.42578125" style="2" customWidth="1"/>
    <col min="14084" max="14084" width="15.42578125" style="2" customWidth="1"/>
    <col min="14085" max="14085" width="11.5703125" style="2" customWidth="1"/>
    <col min="14086" max="14086" width="14.85546875" style="2" customWidth="1"/>
    <col min="14087" max="14087" width="13.7109375" style="2" customWidth="1"/>
    <col min="14088" max="14088" width="10.5703125" style="2" customWidth="1"/>
    <col min="14089" max="14337" width="9.140625" style="2"/>
    <col min="14338" max="14338" width="27.28515625" style="2" customWidth="1"/>
    <col min="14339" max="14339" width="14.42578125" style="2" customWidth="1"/>
    <col min="14340" max="14340" width="15.42578125" style="2" customWidth="1"/>
    <col min="14341" max="14341" width="11.5703125" style="2" customWidth="1"/>
    <col min="14342" max="14342" width="14.85546875" style="2" customWidth="1"/>
    <col min="14343" max="14343" width="13.7109375" style="2" customWidth="1"/>
    <col min="14344" max="14344" width="10.5703125" style="2" customWidth="1"/>
    <col min="14345" max="14593" width="9.140625" style="2"/>
    <col min="14594" max="14594" width="27.28515625" style="2" customWidth="1"/>
    <col min="14595" max="14595" width="14.42578125" style="2" customWidth="1"/>
    <col min="14596" max="14596" width="15.42578125" style="2" customWidth="1"/>
    <col min="14597" max="14597" width="11.5703125" style="2" customWidth="1"/>
    <col min="14598" max="14598" width="14.85546875" style="2" customWidth="1"/>
    <col min="14599" max="14599" width="13.7109375" style="2" customWidth="1"/>
    <col min="14600" max="14600" width="10.5703125" style="2" customWidth="1"/>
    <col min="14601" max="14849" width="9.140625" style="2"/>
    <col min="14850" max="14850" width="27.28515625" style="2" customWidth="1"/>
    <col min="14851" max="14851" width="14.42578125" style="2" customWidth="1"/>
    <col min="14852" max="14852" width="15.42578125" style="2" customWidth="1"/>
    <col min="14853" max="14853" width="11.5703125" style="2" customWidth="1"/>
    <col min="14854" max="14854" width="14.85546875" style="2" customWidth="1"/>
    <col min="14855" max="14855" width="13.7109375" style="2" customWidth="1"/>
    <col min="14856" max="14856" width="10.5703125" style="2" customWidth="1"/>
    <col min="14857" max="15105" width="9.140625" style="2"/>
    <col min="15106" max="15106" width="27.28515625" style="2" customWidth="1"/>
    <col min="15107" max="15107" width="14.42578125" style="2" customWidth="1"/>
    <col min="15108" max="15108" width="15.42578125" style="2" customWidth="1"/>
    <col min="15109" max="15109" width="11.5703125" style="2" customWidth="1"/>
    <col min="15110" max="15110" width="14.85546875" style="2" customWidth="1"/>
    <col min="15111" max="15111" width="13.7109375" style="2" customWidth="1"/>
    <col min="15112" max="15112" width="10.5703125" style="2" customWidth="1"/>
    <col min="15113" max="15361" width="9.140625" style="2"/>
    <col min="15362" max="15362" width="27.28515625" style="2" customWidth="1"/>
    <col min="15363" max="15363" width="14.42578125" style="2" customWidth="1"/>
    <col min="15364" max="15364" width="15.42578125" style="2" customWidth="1"/>
    <col min="15365" max="15365" width="11.5703125" style="2" customWidth="1"/>
    <col min="15366" max="15366" width="14.85546875" style="2" customWidth="1"/>
    <col min="15367" max="15367" width="13.7109375" style="2" customWidth="1"/>
    <col min="15368" max="15368" width="10.5703125" style="2" customWidth="1"/>
    <col min="15369" max="15617" width="9.140625" style="2"/>
    <col min="15618" max="15618" width="27.28515625" style="2" customWidth="1"/>
    <col min="15619" max="15619" width="14.42578125" style="2" customWidth="1"/>
    <col min="15620" max="15620" width="15.42578125" style="2" customWidth="1"/>
    <col min="15621" max="15621" width="11.5703125" style="2" customWidth="1"/>
    <col min="15622" max="15622" width="14.85546875" style="2" customWidth="1"/>
    <col min="15623" max="15623" width="13.7109375" style="2" customWidth="1"/>
    <col min="15624" max="15624" width="10.5703125" style="2" customWidth="1"/>
    <col min="15625" max="15873" width="9.140625" style="2"/>
    <col min="15874" max="15874" width="27.28515625" style="2" customWidth="1"/>
    <col min="15875" max="15875" width="14.42578125" style="2" customWidth="1"/>
    <col min="15876" max="15876" width="15.42578125" style="2" customWidth="1"/>
    <col min="15877" max="15877" width="11.5703125" style="2" customWidth="1"/>
    <col min="15878" max="15878" width="14.85546875" style="2" customWidth="1"/>
    <col min="15879" max="15879" width="13.7109375" style="2" customWidth="1"/>
    <col min="15880" max="15880" width="10.5703125" style="2" customWidth="1"/>
    <col min="15881" max="16129" width="9.140625" style="2"/>
    <col min="16130" max="16130" width="27.28515625" style="2" customWidth="1"/>
    <col min="16131" max="16131" width="14.42578125" style="2" customWidth="1"/>
    <col min="16132" max="16132" width="15.42578125" style="2" customWidth="1"/>
    <col min="16133" max="16133" width="11.5703125" style="2" customWidth="1"/>
    <col min="16134" max="16134" width="14.85546875" style="2" customWidth="1"/>
    <col min="16135" max="16135" width="13.7109375" style="2" customWidth="1"/>
    <col min="16136" max="16136" width="10.5703125" style="2" customWidth="1"/>
    <col min="16137" max="16384" width="9.140625" style="2"/>
  </cols>
  <sheetData>
    <row r="1" spans="1:8">
      <c r="A1" s="1" t="s">
        <v>0</v>
      </c>
      <c r="G1" s="2" t="s">
        <v>335</v>
      </c>
    </row>
    <row r="2" spans="1:8">
      <c r="A2" s="1" t="s">
        <v>2</v>
      </c>
      <c r="G2" s="2" t="s">
        <v>430</v>
      </c>
    </row>
    <row r="3" spans="1:8">
      <c r="A3" s="1" t="s">
        <v>336</v>
      </c>
      <c r="G3" s="2" t="s">
        <v>429</v>
      </c>
    </row>
    <row r="4" spans="1:8">
      <c r="A4" s="1" t="s">
        <v>4</v>
      </c>
    </row>
    <row r="5" spans="1:8">
      <c r="A5" s="1"/>
    </row>
    <row r="6" spans="1:8" ht="15.75">
      <c r="B6" s="262" t="s">
        <v>337</v>
      </c>
      <c r="C6" s="262"/>
      <c r="D6" s="262"/>
      <c r="E6" s="262"/>
      <c r="F6" s="262"/>
      <c r="G6" s="262"/>
      <c r="H6" s="262"/>
    </row>
    <row r="8" spans="1:8" ht="15.75">
      <c r="H8" s="170" t="s">
        <v>338</v>
      </c>
    </row>
    <row r="9" spans="1:8" ht="30" customHeight="1">
      <c r="A9" s="240" t="s">
        <v>339</v>
      </c>
      <c r="B9" s="338" t="s">
        <v>340</v>
      </c>
      <c r="C9" s="339" t="s">
        <v>341</v>
      </c>
      <c r="D9" s="339"/>
      <c r="E9" s="340" t="s">
        <v>342</v>
      </c>
      <c r="F9" s="341" t="s">
        <v>343</v>
      </c>
      <c r="G9" s="341"/>
      <c r="H9" s="340" t="s">
        <v>344</v>
      </c>
    </row>
    <row r="10" spans="1:8" ht="15.75">
      <c r="A10" s="240" t="s">
        <v>345</v>
      </c>
      <c r="B10" s="338"/>
      <c r="C10" s="241" t="s">
        <v>346</v>
      </c>
      <c r="D10" s="241" t="s">
        <v>347</v>
      </c>
      <c r="E10" s="341"/>
      <c r="F10" s="241" t="s">
        <v>346</v>
      </c>
      <c r="G10" s="241" t="s">
        <v>347</v>
      </c>
      <c r="H10" s="341"/>
    </row>
    <row r="11" spans="1:8" ht="15.75">
      <c r="A11" s="241">
        <v>0</v>
      </c>
      <c r="B11" s="241">
        <v>1</v>
      </c>
      <c r="C11" s="241">
        <v>2</v>
      </c>
      <c r="D11" s="241">
        <v>3</v>
      </c>
      <c r="E11" s="241">
        <v>4</v>
      </c>
      <c r="F11" s="241">
        <v>5</v>
      </c>
      <c r="G11" s="241">
        <v>6</v>
      </c>
      <c r="H11" s="241">
        <v>7</v>
      </c>
    </row>
    <row r="12" spans="1:8" ht="57.75" customHeight="1">
      <c r="A12" s="242" t="s">
        <v>348</v>
      </c>
      <c r="B12" s="243" t="s">
        <v>349</v>
      </c>
      <c r="C12" s="244">
        <f>C13+C14</f>
        <v>3032.5099999999998</v>
      </c>
      <c r="D12" s="244">
        <f>D13+D14</f>
        <v>2497.4300000000003</v>
      </c>
      <c r="E12" s="173">
        <f>(D12/C12)*100%</f>
        <v>0.82355210700047177</v>
      </c>
      <c r="F12" s="244">
        <f>F13+F14</f>
        <v>3427.5099999999998</v>
      </c>
      <c r="G12" s="244">
        <f>G13+G14</f>
        <v>3225.36</v>
      </c>
      <c r="H12" s="173">
        <f>(G12/F12)*100%</f>
        <v>0.94102132451838227</v>
      </c>
    </row>
    <row r="13" spans="1:8">
      <c r="A13" s="242">
        <v>1</v>
      </c>
      <c r="B13" s="171" t="s">
        <v>350</v>
      </c>
      <c r="C13" s="172">
        <v>3032.41</v>
      </c>
      <c r="D13" s="172">
        <v>2497.34</v>
      </c>
      <c r="E13" s="173">
        <f>(D13/C13)*100%</f>
        <v>0.8235495859728732</v>
      </c>
      <c r="F13" s="172">
        <v>3427.41</v>
      </c>
      <c r="G13" s="172">
        <v>3225.27</v>
      </c>
      <c r="H13" s="173">
        <f>(G13/F13)*100%</f>
        <v>0.94102252137911724</v>
      </c>
    </row>
    <row r="14" spans="1:8" ht="23.25" customHeight="1">
      <c r="A14" s="245" t="s">
        <v>351</v>
      </c>
      <c r="B14" s="174" t="s">
        <v>23</v>
      </c>
      <c r="C14" s="172">
        <v>0.1</v>
      </c>
      <c r="D14" s="172">
        <v>0.09</v>
      </c>
      <c r="E14" s="173">
        <v>0</v>
      </c>
      <c r="F14" s="172">
        <v>0.1</v>
      </c>
      <c r="G14" s="172">
        <v>0.09</v>
      </c>
      <c r="H14" s="242"/>
    </row>
    <row r="19" spans="2:10" ht="15" customHeight="1">
      <c r="B19" s="342" t="s">
        <v>352</v>
      </c>
      <c r="C19" s="342"/>
      <c r="E19" s="215" t="s">
        <v>353</v>
      </c>
      <c r="F19" s="215"/>
      <c r="G19" s="215"/>
      <c r="H19" s="246"/>
      <c r="I19" s="164"/>
      <c r="J19" s="164"/>
    </row>
    <row r="20" spans="2:10">
      <c r="E20" s="303" t="s">
        <v>354</v>
      </c>
      <c r="F20" s="303"/>
      <c r="G20" s="303"/>
      <c r="H20" s="246"/>
      <c r="I20" s="164"/>
      <c r="J20" s="164"/>
    </row>
    <row r="21" spans="2:10">
      <c r="B21" s="260" t="s">
        <v>104</v>
      </c>
      <c r="C21" s="260"/>
      <c r="E21" s="343" t="s">
        <v>355</v>
      </c>
      <c r="F21" s="343"/>
      <c r="G21" s="343"/>
      <c r="H21" s="247"/>
    </row>
  </sheetData>
  <mergeCells count="10">
    <mergeCell ref="B19:C19"/>
    <mergeCell ref="E20:G20"/>
    <mergeCell ref="B21:C21"/>
    <mergeCell ref="E21:G21"/>
    <mergeCell ref="B6:H6"/>
    <mergeCell ref="B9:B10"/>
    <mergeCell ref="C9:D9"/>
    <mergeCell ref="E9:E10"/>
    <mergeCell ref="F9:G9"/>
    <mergeCell ref="H9:H10"/>
  </mergeCells>
  <printOptions horizontalCentered="1" verticalCentered="1"/>
  <pageMargins left="0" right="0" top="0" bottom="0" header="0" footer="0"/>
  <pageSetup paperSize="9" scale="85" orientation="landscape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BE550-3860-4165-A427-B1D2920B288E}">
  <sheetPr>
    <tabColor rgb="FFFF0000"/>
  </sheetPr>
  <dimension ref="A1:AA81"/>
  <sheetViews>
    <sheetView view="pageBreakPreview" topLeftCell="A67" zoomScaleNormal="100" zoomScaleSheetLayoutView="100" workbookViewId="0">
      <selection activeCell="D90" sqref="D90"/>
    </sheetView>
  </sheetViews>
  <sheetFormatPr defaultRowHeight="15"/>
  <cols>
    <col min="1" max="1" width="3.28515625" style="7" customWidth="1"/>
    <col min="2" max="2" width="3.42578125" style="7" customWidth="1"/>
    <col min="3" max="3" width="76.85546875" style="7" customWidth="1"/>
    <col min="4" max="4" width="10.28515625" style="7" customWidth="1"/>
    <col min="5" max="5" width="12" style="175" customWidth="1"/>
    <col min="6" max="6" width="12" style="7" customWidth="1"/>
    <col min="7" max="7" width="13.85546875" style="175" customWidth="1"/>
    <col min="8" max="8" width="9" style="7" customWidth="1"/>
    <col min="9" max="9" width="8.28515625" style="7" customWidth="1"/>
    <col min="10" max="251" width="9.140625" style="7"/>
    <col min="252" max="252" width="3.28515625" style="7" customWidth="1"/>
    <col min="253" max="253" width="3.42578125" style="7" customWidth="1"/>
    <col min="254" max="254" width="76.85546875" style="7" customWidth="1"/>
    <col min="255" max="255" width="10.28515625" style="7" customWidth="1"/>
    <col min="256" max="257" width="12" style="7" customWidth="1"/>
    <col min="258" max="258" width="11.140625" style="7" customWidth="1"/>
    <col min="259" max="263" width="0" style="7" hidden="1" customWidth="1"/>
    <col min="264" max="265" width="8.28515625" style="7" customWidth="1"/>
    <col min="266" max="507" width="9.140625" style="7"/>
    <col min="508" max="508" width="3.28515625" style="7" customWidth="1"/>
    <col min="509" max="509" width="3.42578125" style="7" customWidth="1"/>
    <col min="510" max="510" width="76.85546875" style="7" customWidth="1"/>
    <col min="511" max="511" width="10.28515625" style="7" customWidth="1"/>
    <col min="512" max="513" width="12" style="7" customWidth="1"/>
    <col min="514" max="514" width="11.140625" style="7" customWidth="1"/>
    <col min="515" max="519" width="0" style="7" hidden="1" customWidth="1"/>
    <col min="520" max="521" width="8.28515625" style="7" customWidth="1"/>
    <col min="522" max="763" width="9.140625" style="7"/>
    <col min="764" max="764" width="3.28515625" style="7" customWidth="1"/>
    <col min="765" max="765" width="3.42578125" style="7" customWidth="1"/>
    <col min="766" max="766" width="76.85546875" style="7" customWidth="1"/>
    <col min="767" max="767" width="10.28515625" style="7" customWidth="1"/>
    <col min="768" max="769" width="12" style="7" customWidth="1"/>
    <col min="770" max="770" width="11.140625" style="7" customWidth="1"/>
    <col min="771" max="775" width="0" style="7" hidden="1" customWidth="1"/>
    <col min="776" max="777" width="8.28515625" style="7" customWidth="1"/>
    <col min="778" max="1019" width="9.140625" style="7"/>
    <col min="1020" max="1020" width="3.28515625" style="7" customWidth="1"/>
    <col min="1021" max="1021" width="3.42578125" style="7" customWidth="1"/>
    <col min="1022" max="1022" width="76.85546875" style="7" customWidth="1"/>
    <col min="1023" max="1023" width="10.28515625" style="7" customWidth="1"/>
    <col min="1024" max="1025" width="12" style="7" customWidth="1"/>
    <col min="1026" max="1026" width="11.140625" style="7" customWidth="1"/>
    <col min="1027" max="1031" width="0" style="7" hidden="1" customWidth="1"/>
    <col min="1032" max="1033" width="8.28515625" style="7" customWidth="1"/>
    <col min="1034" max="1275" width="9.140625" style="7"/>
    <col min="1276" max="1276" width="3.28515625" style="7" customWidth="1"/>
    <col min="1277" max="1277" width="3.42578125" style="7" customWidth="1"/>
    <col min="1278" max="1278" width="76.85546875" style="7" customWidth="1"/>
    <col min="1279" max="1279" width="10.28515625" style="7" customWidth="1"/>
    <col min="1280" max="1281" width="12" style="7" customWidth="1"/>
    <col min="1282" max="1282" width="11.140625" style="7" customWidth="1"/>
    <col min="1283" max="1287" width="0" style="7" hidden="1" customWidth="1"/>
    <col min="1288" max="1289" width="8.28515625" style="7" customWidth="1"/>
    <col min="1290" max="1531" width="9.140625" style="7"/>
    <col min="1532" max="1532" width="3.28515625" style="7" customWidth="1"/>
    <col min="1533" max="1533" width="3.42578125" style="7" customWidth="1"/>
    <col min="1534" max="1534" width="76.85546875" style="7" customWidth="1"/>
    <col min="1535" max="1535" width="10.28515625" style="7" customWidth="1"/>
    <col min="1536" max="1537" width="12" style="7" customWidth="1"/>
    <col min="1538" max="1538" width="11.140625" style="7" customWidth="1"/>
    <col min="1539" max="1543" width="0" style="7" hidden="1" customWidth="1"/>
    <col min="1544" max="1545" width="8.28515625" style="7" customWidth="1"/>
    <col min="1546" max="1787" width="9.140625" style="7"/>
    <col min="1788" max="1788" width="3.28515625" style="7" customWidth="1"/>
    <col min="1789" max="1789" width="3.42578125" style="7" customWidth="1"/>
    <col min="1790" max="1790" width="76.85546875" style="7" customWidth="1"/>
    <col min="1791" max="1791" width="10.28515625" style="7" customWidth="1"/>
    <col min="1792" max="1793" width="12" style="7" customWidth="1"/>
    <col min="1794" max="1794" width="11.140625" style="7" customWidth="1"/>
    <col min="1795" max="1799" width="0" style="7" hidden="1" customWidth="1"/>
    <col min="1800" max="1801" width="8.28515625" style="7" customWidth="1"/>
    <col min="1802" max="2043" width="9.140625" style="7"/>
    <col min="2044" max="2044" width="3.28515625" style="7" customWidth="1"/>
    <col min="2045" max="2045" width="3.42578125" style="7" customWidth="1"/>
    <col min="2046" max="2046" width="76.85546875" style="7" customWidth="1"/>
    <col min="2047" max="2047" width="10.28515625" style="7" customWidth="1"/>
    <col min="2048" max="2049" width="12" style="7" customWidth="1"/>
    <col min="2050" max="2050" width="11.140625" style="7" customWidth="1"/>
    <col min="2051" max="2055" width="0" style="7" hidden="1" customWidth="1"/>
    <col min="2056" max="2057" width="8.28515625" style="7" customWidth="1"/>
    <col min="2058" max="2299" width="9.140625" style="7"/>
    <col min="2300" max="2300" width="3.28515625" style="7" customWidth="1"/>
    <col min="2301" max="2301" width="3.42578125" style="7" customWidth="1"/>
    <col min="2302" max="2302" width="76.85546875" style="7" customWidth="1"/>
    <col min="2303" max="2303" width="10.28515625" style="7" customWidth="1"/>
    <col min="2304" max="2305" width="12" style="7" customWidth="1"/>
    <col min="2306" max="2306" width="11.140625" style="7" customWidth="1"/>
    <col min="2307" max="2311" width="0" style="7" hidden="1" customWidth="1"/>
    <col min="2312" max="2313" width="8.28515625" style="7" customWidth="1"/>
    <col min="2314" max="2555" width="9.140625" style="7"/>
    <col min="2556" max="2556" width="3.28515625" style="7" customWidth="1"/>
    <col min="2557" max="2557" width="3.42578125" style="7" customWidth="1"/>
    <col min="2558" max="2558" width="76.85546875" style="7" customWidth="1"/>
    <col min="2559" max="2559" width="10.28515625" style="7" customWidth="1"/>
    <col min="2560" max="2561" width="12" style="7" customWidth="1"/>
    <col min="2562" max="2562" width="11.140625" style="7" customWidth="1"/>
    <col min="2563" max="2567" width="0" style="7" hidden="1" customWidth="1"/>
    <col min="2568" max="2569" width="8.28515625" style="7" customWidth="1"/>
    <col min="2570" max="2811" width="9.140625" style="7"/>
    <col min="2812" max="2812" width="3.28515625" style="7" customWidth="1"/>
    <col min="2813" max="2813" width="3.42578125" style="7" customWidth="1"/>
    <col min="2814" max="2814" width="76.85546875" style="7" customWidth="1"/>
    <col min="2815" max="2815" width="10.28515625" style="7" customWidth="1"/>
    <col min="2816" max="2817" width="12" style="7" customWidth="1"/>
    <col min="2818" max="2818" width="11.140625" style="7" customWidth="1"/>
    <col min="2819" max="2823" width="0" style="7" hidden="1" customWidth="1"/>
    <col min="2824" max="2825" width="8.28515625" style="7" customWidth="1"/>
    <col min="2826" max="3067" width="9.140625" style="7"/>
    <col min="3068" max="3068" width="3.28515625" style="7" customWidth="1"/>
    <col min="3069" max="3069" width="3.42578125" style="7" customWidth="1"/>
    <col min="3070" max="3070" width="76.85546875" style="7" customWidth="1"/>
    <col min="3071" max="3071" width="10.28515625" style="7" customWidth="1"/>
    <col min="3072" max="3073" width="12" style="7" customWidth="1"/>
    <col min="3074" max="3074" width="11.140625" style="7" customWidth="1"/>
    <col min="3075" max="3079" width="0" style="7" hidden="1" customWidth="1"/>
    <col min="3080" max="3081" width="8.28515625" style="7" customWidth="1"/>
    <col min="3082" max="3323" width="9.140625" style="7"/>
    <col min="3324" max="3324" width="3.28515625" style="7" customWidth="1"/>
    <col min="3325" max="3325" width="3.42578125" style="7" customWidth="1"/>
    <col min="3326" max="3326" width="76.85546875" style="7" customWidth="1"/>
    <col min="3327" max="3327" width="10.28515625" style="7" customWidth="1"/>
    <col min="3328" max="3329" width="12" style="7" customWidth="1"/>
    <col min="3330" max="3330" width="11.140625" style="7" customWidth="1"/>
    <col min="3331" max="3335" width="0" style="7" hidden="1" customWidth="1"/>
    <col min="3336" max="3337" width="8.28515625" style="7" customWidth="1"/>
    <col min="3338" max="3579" width="9.140625" style="7"/>
    <col min="3580" max="3580" width="3.28515625" style="7" customWidth="1"/>
    <col min="3581" max="3581" width="3.42578125" style="7" customWidth="1"/>
    <col min="3582" max="3582" width="76.85546875" style="7" customWidth="1"/>
    <col min="3583" max="3583" width="10.28515625" style="7" customWidth="1"/>
    <col min="3584" max="3585" width="12" style="7" customWidth="1"/>
    <col min="3586" max="3586" width="11.140625" style="7" customWidth="1"/>
    <col min="3587" max="3591" width="0" style="7" hidden="1" customWidth="1"/>
    <col min="3592" max="3593" width="8.28515625" style="7" customWidth="1"/>
    <col min="3594" max="3835" width="9.140625" style="7"/>
    <col min="3836" max="3836" width="3.28515625" style="7" customWidth="1"/>
    <col min="3837" max="3837" width="3.42578125" style="7" customWidth="1"/>
    <col min="3838" max="3838" width="76.85546875" style="7" customWidth="1"/>
    <col min="3839" max="3839" width="10.28515625" style="7" customWidth="1"/>
    <col min="3840" max="3841" width="12" style="7" customWidth="1"/>
    <col min="3842" max="3842" width="11.140625" style="7" customWidth="1"/>
    <col min="3843" max="3847" width="0" style="7" hidden="1" customWidth="1"/>
    <col min="3848" max="3849" width="8.28515625" style="7" customWidth="1"/>
    <col min="3850" max="4091" width="9.140625" style="7"/>
    <col min="4092" max="4092" width="3.28515625" style="7" customWidth="1"/>
    <col min="4093" max="4093" width="3.42578125" style="7" customWidth="1"/>
    <col min="4094" max="4094" width="76.85546875" style="7" customWidth="1"/>
    <col min="4095" max="4095" width="10.28515625" style="7" customWidth="1"/>
    <col min="4096" max="4097" width="12" style="7" customWidth="1"/>
    <col min="4098" max="4098" width="11.140625" style="7" customWidth="1"/>
    <col min="4099" max="4103" width="0" style="7" hidden="1" customWidth="1"/>
    <col min="4104" max="4105" width="8.28515625" style="7" customWidth="1"/>
    <col min="4106" max="4347" width="9.140625" style="7"/>
    <col min="4348" max="4348" width="3.28515625" style="7" customWidth="1"/>
    <col min="4349" max="4349" width="3.42578125" style="7" customWidth="1"/>
    <col min="4350" max="4350" width="76.85546875" style="7" customWidth="1"/>
    <col min="4351" max="4351" width="10.28515625" style="7" customWidth="1"/>
    <col min="4352" max="4353" width="12" style="7" customWidth="1"/>
    <col min="4354" max="4354" width="11.140625" style="7" customWidth="1"/>
    <col min="4355" max="4359" width="0" style="7" hidden="1" customWidth="1"/>
    <col min="4360" max="4361" width="8.28515625" style="7" customWidth="1"/>
    <col min="4362" max="4603" width="9.140625" style="7"/>
    <col min="4604" max="4604" width="3.28515625" style="7" customWidth="1"/>
    <col min="4605" max="4605" width="3.42578125" style="7" customWidth="1"/>
    <col min="4606" max="4606" width="76.85546875" style="7" customWidth="1"/>
    <col min="4607" max="4607" width="10.28515625" style="7" customWidth="1"/>
    <col min="4608" max="4609" width="12" style="7" customWidth="1"/>
    <col min="4610" max="4610" width="11.140625" style="7" customWidth="1"/>
    <col min="4611" max="4615" width="0" style="7" hidden="1" customWidth="1"/>
    <col min="4616" max="4617" width="8.28515625" style="7" customWidth="1"/>
    <col min="4618" max="4859" width="9.140625" style="7"/>
    <col min="4860" max="4860" width="3.28515625" style="7" customWidth="1"/>
    <col min="4861" max="4861" width="3.42578125" style="7" customWidth="1"/>
    <col min="4862" max="4862" width="76.85546875" style="7" customWidth="1"/>
    <col min="4863" max="4863" width="10.28515625" style="7" customWidth="1"/>
    <col min="4864" max="4865" width="12" style="7" customWidth="1"/>
    <col min="4866" max="4866" width="11.140625" style="7" customWidth="1"/>
    <col min="4867" max="4871" width="0" style="7" hidden="1" customWidth="1"/>
    <col min="4872" max="4873" width="8.28515625" style="7" customWidth="1"/>
    <col min="4874" max="5115" width="9.140625" style="7"/>
    <col min="5116" max="5116" width="3.28515625" style="7" customWidth="1"/>
    <col min="5117" max="5117" width="3.42578125" style="7" customWidth="1"/>
    <col min="5118" max="5118" width="76.85546875" style="7" customWidth="1"/>
    <col min="5119" max="5119" width="10.28515625" style="7" customWidth="1"/>
    <col min="5120" max="5121" width="12" style="7" customWidth="1"/>
    <col min="5122" max="5122" width="11.140625" style="7" customWidth="1"/>
    <col min="5123" max="5127" width="0" style="7" hidden="1" customWidth="1"/>
    <col min="5128" max="5129" width="8.28515625" style="7" customWidth="1"/>
    <col min="5130" max="5371" width="9.140625" style="7"/>
    <col min="5372" max="5372" width="3.28515625" style="7" customWidth="1"/>
    <col min="5373" max="5373" width="3.42578125" style="7" customWidth="1"/>
    <col min="5374" max="5374" width="76.85546875" style="7" customWidth="1"/>
    <col min="5375" max="5375" width="10.28515625" style="7" customWidth="1"/>
    <col min="5376" max="5377" width="12" style="7" customWidth="1"/>
    <col min="5378" max="5378" width="11.140625" style="7" customWidth="1"/>
    <col min="5379" max="5383" width="0" style="7" hidden="1" customWidth="1"/>
    <col min="5384" max="5385" width="8.28515625" style="7" customWidth="1"/>
    <col min="5386" max="5627" width="9.140625" style="7"/>
    <col min="5628" max="5628" width="3.28515625" style="7" customWidth="1"/>
    <col min="5629" max="5629" width="3.42578125" style="7" customWidth="1"/>
    <col min="5630" max="5630" width="76.85546875" style="7" customWidth="1"/>
    <col min="5631" max="5631" width="10.28515625" style="7" customWidth="1"/>
    <col min="5632" max="5633" width="12" style="7" customWidth="1"/>
    <col min="5634" max="5634" width="11.140625" style="7" customWidth="1"/>
    <col min="5635" max="5639" width="0" style="7" hidden="1" customWidth="1"/>
    <col min="5640" max="5641" width="8.28515625" style="7" customWidth="1"/>
    <col min="5642" max="5883" width="9.140625" style="7"/>
    <col min="5884" max="5884" width="3.28515625" style="7" customWidth="1"/>
    <col min="5885" max="5885" width="3.42578125" style="7" customWidth="1"/>
    <col min="5886" max="5886" width="76.85546875" style="7" customWidth="1"/>
    <col min="5887" max="5887" width="10.28515625" style="7" customWidth="1"/>
    <col min="5888" max="5889" width="12" style="7" customWidth="1"/>
    <col min="5890" max="5890" width="11.140625" style="7" customWidth="1"/>
    <col min="5891" max="5895" width="0" style="7" hidden="1" customWidth="1"/>
    <col min="5896" max="5897" width="8.28515625" style="7" customWidth="1"/>
    <col min="5898" max="6139" width="9.140625" style="7"/>
    <col min="6140" max="6140" width="3.28515625" style="7" customWidth="1"/>
    <col min="6141" max="6141" width="3.42578125" style="7" customWidth="1"/>
    <col min="6142" max="6142" width="76.85546875" style="7" customWidth="1"/>
    <col min="6143" max="6143" width="10.28515625" style="7" customWidth="1"/>
    <col min="6144" max="6145" width="12" style="7" customWidth="1"/>
    <col min="6146" max="6146" width="11.140625" style="7" customWidth="1"/>
    <col min="6147" max="6151" width="0" style="7" hidden="1" customWidth="1"/>
    <col min="6152" max="6153" width="8.28515625" style="7" customWidth="1"/>
    <col min="6154" max="6395" width="9.140625" style="7"/>
    <col min="6396" max="6396" width="3.28515625" style="7" customWidth="1"/>
    <col min="6397" max="6397" width="3.42578125" style="7" customWidth="1"/>
    <col min="6398" max="6398" width="76.85546875" style="7" customWidth="1"/>
    <col min="6399" max="6399" width="10.28515625" style="7" customWidth="1"/>
    <col min="6400" max="6401" width="12" style="7" customWidth="1"/>
    <col min="6402" max="6402" width="11.140625" style="7" customWidth="1"/>
    <col min="6403" max="6407" width="0" style="7" hidden="1" customWidth="1"/>
    <col min="6408" max="6409" width="8.28515625" style="7" customWidth="1"/>
    <col min="6410" max="6651" width="9.140625" style="7"/>
    <col min="6652" max="6652" width="3.28515625" style="7" customWidth="1"/>
    <col min="6653" max="6653" width="3.42578125" style="7" customWidth="1"/>
    <col min="6654" max="6654" width="76.85546875" style="7" customWidth="1"/>
    <col min="6655" max="6655" width="10.28515625" style="7" customWidth="1"/>
    <col min="6656" max="6657" width="12" style="7" customWidth="1"/>
    <col min="6658" max="6658" width="11.140625" style="7" customWidth="1"/>
    <col min="6659" max="6663" width="0" style="7" hidden="1" customWidth="1"/>
    <col min="6664" max="6665" width="8.28515625" style="7" customWidth="1"/>
    <col min="6666" max="6907" width="9.140625" style="7"/>
    <col min="6908" max="6908" width="3.28515625" style="7" customWidth="1"/>
    <col min="6909" max="6909" width="3.42578125" style="7" customWidth="1"/>
    <col min="6910" max="6910" width="76.85546875" style="7" customWidth="1"/>
    <col min="6911" max="6911" width="10.28515625" style="7" customWidth="1"/>
    <col min="6912" max="6913" width="12" style="7" customWidth="1"/>
    <col min="6914" max="6914" width="11.140625" style="7" customWidth="1"/>
    <col min="6915" max="6919" width="0" style="7" hidden="1" customWidth="1"/>
    <col min="6920" max="6921" width="8.28515625" style="7" customWidth="1"/>
    <col min="6922" max="7163" width="9.140625" style="7"/>
    <col min="7164" max="7164" width="3.28515625" style="7" customWidth="1"/>
    <col min="7165" max="7165" width="3.42578125" style="7" customWidth="1"/>
    <col min="7166" max="7166" width="76.85546875" style="7" customWidth="1"/>
    <col min="7167" max="7167" width="10.28515625" style="7" customWidth="1"/>
    <col min="7168" max="7169" width="12" style="7" customWidth="1"/>
    <col min="7170" max="7170" width="11.140625" style="7" customWidth="1"/>
    <col min="7171" max="7175" width="0" style="7" hidden="1" customWidth="1"/>
    <col min="7176" max="7177" width="8.28515625" style="7" customWidth="1"/>
    <col min="7178" max="7419" width="9.140625" style="7"/>
    <col min="7420" max="7420" width="3.28515625" style="7" customWidth="1"/>
    <col min="7421" max="7421" width="3.42578125" style="7" customWidth="1"/>
    <col min="7422" max="7422" width="76.85546875" style="7" customWidth="1"/>
    <col min="7423" max="7423" width="10.28515625" style="7" customWidth="1"/>
    <col min="7424" max="7425" width="12" style="7" customWidth="1"/>
    <col min="7426" max="7426" width="11.140625" style="7" customWidth="1"/>
    <col min="7427" max="7431" width="0" style="7" hidden="1" customWidth="1"/>
    <col min="7432" max="7433" width="8.28515625" style="7" customWidth="1"/>
    <col min="7434" max="7675" width="9.140625" style="7"/>
    <col min="7676" max="7676" width="3.28515625" style="7" customWidth="1"/>
    <col min="7677" max="7677" width="3.42578125" style="7" customWidth="1"/>
    <col min="7678" max="7678" width="76.85546875" style="7" customWidth="1"/>
    <col min="7679" max="7679" width="10.28515625" style="7" customWidth="1"/>
    <col min="7680" max="7681" width="12" style="7" customWidth="1"/>
    <col min="7682" max="7682" width="11.140625" style="7" customWidth="1"/>
    <col min="7683" max="7687" width="0" style="7" hidden="1" customWidth="1"/>
    <col min="7688" max="7689" width="8.28515625" style="7" customWidth="1"/>
    <col min="7690" max="7931" width="9.140625" style="7"/>
    <col min="7932" max="7932" width="3.28515625" style="7" customWidth="1"/>
    <col min="7933" max="7933" width="3.42578125" style="7" customWidth="1"/>
    <col min="7934" max="7934" width="76.85546875" style="7" customWidth="1"/>
    <col min="7935" max="7935" width="10.28515625" style="7" customWidth="1"/>
    <col min="7936" max="7937" width="12" style="7" customWidth="1"/>
    <col min="7938" max="7938" width="11.140625" style="7" customWidth="1"/>
    <col min="7939" max="7943" width="0" style="7" hidden="1" customWidth="1"/>
    <col min="7944" max="7945" width="8.28515625" style="7" customWidth="1"/>
    <col min="7946" max="8187" width="9.140625" style="7"/>
    <col min="8188" max="8188" width="3.28515625" style="7" customWidth="1"/>
    <col min="8189" max="8189" width="3.42578125" style="7" customWidth="1"/>
    <col min="8190" max="8190" width="76.85546875" style="7" customWidth="1"/>
    <col min="8191" max="8191" width="10.28515625" style="7" customWidth="1"/>
    <col min="8192" max="8193" width="12" style="7" customWidth="1"/>
    <col min="8194" max="8194" width="11.140625" style="7" customWidth="1"/>
    <col min="8195" max="8199" width="0" style="7" hidden="1" customWidth="1"/>
    <col min="8200" max="8201" width="8.28515625" style="7" customWidth="1"/>
    <col min="8202" max="8443" width="9.140625" style="7"/>
    <col min="8444" max="8444" width="3.28515625" style="7" customWidth="1"/>
    <col min="8445" max="8445" width="3.42578125" style="7" customWidth="1"/>
    <col min="8446" max="8446" width="76.85546875" style="7" customWidth="1"/>
    <col min="8447" max="8447" width="10.28515625" style="7" customWidth="1"/>
    <col min="8448" max="8449" width="12" style="7" customWidth="1"/>
    <col min="8450" max="8450" width="11.140625" style="7" customWidth="1"/>
    <col min="8451" max="8455" width="0" style="7" hidden="1" customWidth="1"/>
    <col min="8456" max="8457" width="8.28515625" style="7" customWidth="1"/>
    <col min="8458" max="8699" width="9.140625" style="7"/>
    <col min="8700" max="8700" width="3.28515625" style="7" customWidth="1"/>
    <col min="8701" max="8701" width="3.42578125" style="7" customWidth="1"/>
    <col min="8702" max="8702" width="76.85546875" style="7" customWidth="1"/>
    <col min="8703" max="8703" width="10.28515625" style="7" customWidth="1"/>
    <col min="8704" max="8705" width="12" style="7" customWidth="1"/>
    <col min="8706" max="8706" width="11.140625" style="7" customWidth="1"/>
    <col min="8707" max="8711" width="0" style="7" hidden="1" customWidth="1"/>
    <col min="8712" max="8713" width="8.28515625" style="7" customWidth="1"/>
    <col min="8714" max="8955" width="9.140625" style="7"/>
    <col min="8956" max="8956" width="3.28515625" style="7" customWidth="1"/>
    <col min="8957" max="8957" width="3.42578125" style="7" customWidth="1"/>
    <col min="8958" max="8958" width="76.85546875" style="7" customWidth="1"/>
    <col min="8959" max="8959" width="10.28515625" style="7" customWidth="1"/>
    <col min="8960" max="8961" width="12" style="7" customWidth="1"/>
    <col min="8962" max="8962" width="11.140625" style="7" customWidth="1"/>
    <col min="8963" max="8967" width="0" style="7" hidden="1" customWidth="1"/>
    <col min="8968" max="8969" width="8.28515625" style="7" customWidth="1"/>
    <col min="8970" max="9211" width="9.140625" style="7"/>
    <col min="9212" max="9212" width="3.28515625" style="7" customWidth="1"/>
    <col min="9213" max="9213" width="3.42578125" style="7" customWidth="1"/>
    <col min="9214" max="9214" width="76.85546875" style="7" customWidth="1"/>
    <col min="9215" max="9215" width="10.28515625" style="7" customWidth="1"/>
    <col min="9216" max="9217" width="12" style="7" customWidth="1"/>
    <col min="9218" max="9218" width="11.140625" style="7" customWidth="1"/>
    <col min="9219" max="9223" width="0" style="7" hidden="1" customWidth="1"/>
    <col min="9224" max="9225" width="8.28515625" style="7" customWidth="1"/>
    <col min="9226" max="9467" width="9.140625" style="7"/>
    <col min="9468" max="9468" width="3.28515625" style="7" customWidth="1"/>
    <col min="9469" max="9469" width="3.42578125" style="7" customWidth="1"/>
    <col min="9470" max="9470" width="76.85546875" style="7" customWidth="1"/>
    <col min="9471" max="9471" width="10.28515625" style="7" customWidth="1"/>
    <col min="9472" max="9473" width="12" style="7" customWidth="1"/>
    <col min="9474" max="9474" width="11.140625" style="7" customWidth="1"/>
    <col min="9475" max="9479" width="0" style="7" hidden="1" customWidth="1"/>
    <col min="9480" max="9481" width="8.28515625" style="7" customWidth="1"/>
    <col min="9482" max="9723" width="9.140625" style="7"/>
    <col min="9724" max="9724" width="3.28515625" style="7" customWidth="1"/>
    <col min="9725" max="9725" width="3.42578125" style="7" customWidth="1"/>
    <col min="9726" max="9726" width="76.85546875" style="7" customWidth="1"/>
    <col min="9727" max="9727" width="10.28515625" style="7" customWidth="1"/>
    <col min="9728" max="9729" width="12" style="7" customWidth="1"/>
    <col min="9730" max="9730" width="11.140625" style="7" customWidth="1"/>
    <col min="9731" max="9735" width="0" style="7" hidden="1" customWidth="1"/>
    <col min="9736" max="9737" width="8.28515625" style="7" customWidth="1"/>
    <col min="9738" max="9979" width="9.140625" style="7"/>
    <col min="9980" max="9980" width="3.28515625" style="7" customWidth="1"/>
    <col min="9981" max="9981" width="3.42578125" style="7" customWidth="1"/>
    <col min="9982" max="9982" width="76.85546875" style="7" customWidth="1"/>
    <col min="9983" max="9983" width="10.28515625" style="7" customWidth="1"/>
    <col min="9984" max="9985" width="12" style="7" customWidth="1"/>
    <col min="9986" max="9986" width="11.140625" style="7" customWidth="1"/>
    <col min="9987" max="9991" width="0" style="7" hidden="1" customWidth="1"/>
    <col min="9992" max="9993" width="8.28515625" style="7" customWidth="1"/>
    <col min="9994" max="10235" width="9.140625" style="7"/>
    <col min="10236" max="10236" width="3.28515625" style="7" customWidth="1"/>
    <col min="10237" max="10237" width="3.42578125" style="7" customWidth="1"/>
    <col min="10238" max="10238" width="76.85546875" style="7" customWidth="1"/>
    <col min="10239" max="10239" width="10.28515625" style="7" customWidth="1"/>
    <col min="10240" max="10241" width="12" style="7" customWidth="1"/>
    <col min="10242" max="10242" width="11.140625" style="7" customWidth="1"/>
    <col min="10243" max="10247" width="0" style="7" hidden="1" customWidth="1"/>
    <col min="10248" max="10249" width="8.28515625" style="7" customWidth="1"/>
    <col min="10250" max="10491" width="9.140625" style="7"/>
    <col min="10492" max="10492" width="3.28515625" style="7" customWidth="1"/>
    <col min="10493" max="10493" width="3.42578125" style="7" customWidth="1"/>
    <col min="10494" max="10494" width="76.85546875" style="7" customWidth="1"/>
    <col min="10495" max="10495" width="10.28515625" style="7" customWidth="1"/>
    <col min="10496" max="10497" width="12" style="7" customWidth="1"/>
    <col min="10498" max="10498" width="11.140625" style="7" customWidth="1"/>
    <col min="10499" max="10503" width="0" style="7" hidden="1" customWidth="1"/>
    <col min="10504" max="10505" width="8.28515625" style="7" customWidth="1"/>
    <col min="10506" max="10747" width="9.140625" style="7"/>
    <col min="10748" max="10748" width="3.28515625" style="7" customWidth="1"/>
    <col min="10749" max="10749" width="3.42578125" style="7" customWidth="1"/>
    <col min="10750" max="10750" width="76.85546875" style="7" customWidth="1"/>
    <col min="10751" max="10751" width="10.28515625" style="7" customWidth="1"/>
    <col min="10752" max="10753" width="12" style="7" customWidth="1"/>
    <col min="10754" max="10754" width="11.140625" style="7" customWidth="1"/>
    <col min="10755" max="10759" width="0" style="7" hidden="1" customWidth="1"/>
    <col min="10760" max="10761" width="8.28515625" style="7" customWidth="1"/>
    <col min="10762" max="11003" width="9.140625" style="7"/>
    <col min="11004" max="11004" width="3.28515625" style="7" customWidth="1"/>
    <col min="11005" max="11005" width="3.42578125" style="7" customWidth="1"/>
    <col min="11006" max="11006" width="76.85546875" style="7" customWidth="1"/>
    <col min="11007" max="11007" width="10.28515625" style="7" customWidth="1"/>
    <col min="11008" max="11009" width="12" style="7" customWidth="1"/>
    <col min="11010" max="11010" width="11.140625" style="7" customWidth="1"/>
    <col min="11011" max="11015" width="0" style="7" hidden="1" customWidth="1"/>
    <col min="11016" max="11017" width="8.28515625" style="7" customWidth="1"/>
    <col min="11018" max="11259" width="9.140625" style="7"/>
    <col min="11260" max="11260" width="3.28515625" style="7" customWidth="1"/>
    <col min="11261" max="11261" width="3.42578125" style="7" customWidth="1"/>
    <col min="11262" max="11262" width="76.85546875" style="7" customWidth="1"/>
    <col min="11263" max="11263" width="10.28515625" style="7" customWidth="1"/>
    <col min="11264" max="11265" width="12" style="7" customWidth="1"/>
    <col min="11266" max="11266" width="11.140625" style="7" customWidth="1"/>
    <col min="11267" max="11271" width="0" style="7" hidden="1" customWidth="1"/>
    <col min="11272" max="11273" width="8.28515625" style="7" customWidth="1"/>
    <col min="11274" max="11515" width="9.140625" style="7"/>
    <col min="11516" max="11516" width="3.28515625" style="7" customWidth="1"/>
    <col min="11517" max="11517" width="3.42578125" style="7" customWidth="1"/>
    <col min="11518" max="11518" width="76.85546875" style="7" customWidth="1"/>
    <col min="11519" max="11519" width="10.28515625" style="7" customWidth="1"/>
    <col min="11520" max="11521" width="12" style="7" customWidth="1"/>
    <col min="11522" max="11522" width="11.140625" style="7" customWidth="1"/>
    <col min="11523" max="11527" width="0" style="7" hidden="1" customWidth="1"/>
    <col min="11528" max="11529" width="8.28515625" style="7" customWidth="1"/>
    <col min="11530" max="11771" width="9.140625" style="7"/>
    <col min="11772" max="11772" width="3.28515625" style="7" customWidth="1"/>
    <col min="11773" max="11773" width="3.42578125" style="7" customWidth="1"/>
    <col min="11774" max="11774" width="76.85546875" style="7" customWidth="1"/>
    <col min="11775" max="11775" width="10.28515625" style="7" customWidth="1"/>
    <col min="11776" max="11777" width="12" style="7" customWidth="1"/>
    <col min="11778" max="11778" width="11.140625" style="7" customWidth="1"/>
    <col min="11779" max="11783" width="0" style="7" hidden="1" customWidth="1"/>
    <col min="11784" max="11785" width="8.28515625" style="7" customWidth="1"/>
    <col min="11786" max="12027" width="9.140625" style="7"/>
    <col min="12028" max="12028" width="3.28515625" style="7" customWidth="1"/>
    <col min="12029" max="12029" width="3.42578125" style="7" customWidth="1"/>
    <col min="12030" max="12030" width="76.85546875" style="7" customWidth="1"/>
    <col min="12031" max="12031" width="10.28515625" style="7" customWidth="1"/>
    <col min="12032" max="12033" width="12" style="7" customWidth="1"/>
    <col min="12034" max="12034" width="11.140625" style="7" customWidth="1"/>
    <col min="12035" max="12039" width="0" style="7" hidden="1" customWidth="1"/>
    <col min="12040" max="12041" width="8.28515625" style="7" customWidth="1"/>
    <col min="12042" max="12283" width="9.140625" style="7"/>
    <col min="12284" max="12284" width="3.28515625" style="7" customWidth="1"/>
    <col min="12285" max="12285" width="3.42578125" style="7" customWidth="1"/>
    <col min="12286" max="12286" width="76.85546875" style="7" customWidth="1"/>
    <col min="12287" max="12287" width="10.28515625" style="7" customWidth="1"/>
    <col min="12288" max="12289" width="12" style="7" customWidth="1"/>
    <col min="12290" max="12290" width="11.140625" style="7" customWidth="1"/>
    <col min="12291" max="12295" width="0" style="7" hidden="1" customWidth="1"/>
    <col min="12296" max="12297" width="8.28515625" style="7" customWidth="1"/>
    <col min="12298" max="12539" width="9.140625" style="7"/>
    <col min="12540" max="12540" width="3.28515625" style="7" customWidth="1"/>
    <col min="12541" max="12541" width="3.42578125" style="7" customWidth="1"/>
    <col min="12542" max="12542" width="76.85546875" style="7" customWidth="1"/>
    <col min="12543" max="12543" width="10.28515625" style="7" customWidth="1"/>
    <col min="12544" max="12545" width="12" style="7" customWidth="1"/>
    <col min="12546" max="12546" width="11.140625" style="7" customWidth="1"/>
    <col min="12547" max="12551" width="0" style="7" hidden="1" customWidth="1"/>
    <col min="12552" max="12553" width="8.28515625" style="7" customWidth="1"/>
    <col min="12554" max="12795" width="9.140625" style="7"/>
    <col min="12796" max="12796" width="3.28515625" style="7" customWidth="1"/>
    <col min="12797" max="12797" width="3.42578125" style="7" customWidth="1"/>
    <col min="12798" max="12798" width="76.85546875" style="7" customWidth="1"/>
    <col min="12799" max="12799" width="10.28515625" style="7" customWidth="1"/>
    <col min="12800" max="12801" width="12" style="7" customWidth="1"/>
    <col min="12802" max="12802" width="11.140625" style="7" customWidth="1"/>
    <col min="12803" max="12807" width="0" style="7" hidden="1" customWidth="1"/>
    <col min="12808" max="12809" width="8.28515625" style="7" customWidth="1"/>
    <col min="12810" max="13051" width="9.140625" style="7"/>
    <col min="13052" max="13052" width="3.28515625" style="7" customWidth="1"/>
    <col min="13053" max="13053" width="3.42578125" style="7" customWidth="1"/>
    <col min="13054" max="13054" width="76.85546875" style="7" customWidth="1"/>
    <col min="13055" max="13055" width="10.28515625" style="7" customWidth="1"/>
    <col min="13056" max="13057" width="12" style="7" customWidth="1"/>
    <col min="13058" max="13058" width="11.140625" style="7" customWidth="1"/>
    <col min="13059" max="13063" width="0" style="7" hidden="1" customWidth="1"/>
    <col min="13064" max="13065" width="8.28515625" style="7" customWidth="1"/>
    <col min="13066" max="13307" width="9.140625" style="7"/>
    <col min="13308" max="13308" width="3.28515625" style="7" customWidth="1"/>
    <col min="13309" max="13309" width="3.42578125" style="7" customWidth="1"/>
    <col min="13310" max="13310" width="76.85546875" style="7" customWidth="1"/>
    <col min="13311" max="13311" width="10.28515625" style="7" customWidth="1"/>
    <col min="13312" max="13313" width="12" style="7" customWidth="1"/>
    <col min="13314" max="13314" width="11.140625" style="7" customWidth="1"/>
    <col min="13315" max="13319" width="0" style="7" hidden="1" customWidth="1"/>
    <col min="13320" max="13321" width="8.28515625" style="7" customWidth="1"/>
    <col min="13322" max="13563" width="9.140625" style="7"/>
    <col min="13564" max="13564" width="3.28515625" style="7" customWidth="1"/>
    <col min="13565" max="13565" width="3.42578125" style="7" customWidth="1"/>
    <col min="13566" max="13566" width="76.85546875" style="7" customWidth="1"/>
    <col min="13567" max="13567" width="10.28515625" style="7" customWidth="1"/>
    <col min="13568" max="13569" width="12" style="7" customWidth="1"/>
    <col min="13570" max="13570" width="11.140625" style="7" customWidth="1"/>
    <col min="13571" max="13575" width="0" style="7" hidden="1" customWidth="1"/>
    <col min="13576" max="13577" width="8.28515625" style="7" customWidth="1"/>
    <col min="13578" max="13819" width="9.140625" style="7"/>
    <col min="13820" max="13820" width="3.28515625" style="7" customWidth="1"/>
    <col min="13821" max="13821" width="3.42578125" style="7" customWidth="1"/>
    <col min="13822" max="13822" width="76.85546875" style="7" customWidth="1"/>
    <col min="13823" max="13823" width="10.28515625" style="7" customWidth="1"/>
    <col min="13824" max="13825" width="12" style="7" customWidth="1"/>
    <col min="13826" max="13826" width="11.140625" style="7" customWidth="1"/>
    <col min="13827" max="13831" width="0" style="7" hidden="1" customWidth="1"/>
    <col min="13832" max="13833" width="8.28515625" style="7" customWidth="1"/>
    <col min="13834" max="14075" width="9.140625" style="7"/>
    <col min="14076" max="14076" width="3.28515625" style="7" customWidth="1"/>
    <col min="14077" max="14077" width="3.42578125" style="7" customWidth="1"/>
    <col min="14078" max="14078" width="76.85546875" style="7" customWidth="1"/>
    <col min="14079" max="14079" width="10.28515625" style="7" customWidth="1"/>
    <col min="14080" max="14081" width="12" style="7" customWidth="1"/>
    <col min="14082" max="14082" width="11.140625" style="7" customWidth="1"/>
    <col min="14083" max="14087" width="0" style="7" hidden="1" customWidth="1"/>
    <col min="14088" max="14089" width="8.28515625" style="7" customWidth="1"/>
    <col min="14090" max="14331" width="9.140625" style="7"/>
    <col min="14332" max="14332" width="3.28515625" style="7" customWidth="1"/>
    <col min="14333" max="14333" width="3.42578125" style="7" customWidth="1"/>
    <col min="14334" max="14334" width="76.85546875" style="7" customWidth="1"/>
    <col min="14335" max="14335" width="10.28515625" style="7" customWidth="1"/>
    <col min="14336" max="14337" width="12" style="7" customWidth="1"/>
    <col min="14338" max="14338" width="11.140625" style="7" customWidth="1"/>
    <col min="14339" max="14343" width="0" style="7" hidden="1" customWidth="1"/>
    <col min="14344" max="14345" width="8.28515625" style="7" customWidth="1"/>
    <col min="14346" max="14587" width="9.140625" style="7"/>
    <col min="14588" max="14588" width="3.28515625" style="7" customWidth="1"/>
    <col min="14589" max="14589" width="3.42578125" style="7" customWidth="1"/>
    <col min="14590" max="14590" width="76.85546875" style="7" customWidth="1"/>
    <col min="14591" max="14591" width="10.28515625" style="7" customWidth="1"/>
    <col min="14592" max="14593" width="12" style="7" customWidth="1"/>
    <col min="14594" max="14594" width="11.140625" style="7" customWidth="1"/>
    <col min="14595" max="14599" width="0" style="7" hidden="1" customWidth="1"/>
    <col min="14600" max="14601" width="8.28515625" style="7" customWidth="1"/>
    <col min="14602" max="14843" width="9.140625" style="7"/>
    <col min="14844" max="14844" width="3.28515625" style="7" customWidth="1"/>
    <col min="14845" max="14845" width="3.42578125" style="7" customWidth="1"/>
    <col min="14846" max="14846" width="76.85546875" style="7" customWidth="1"/>
    <col min="14847" max="14847" width="10.28515625" style="7" customWidth="1"/>
    <col min="14848" max="14849" width="12" style="7" customWidth="1"/>
    <col min="14850" max="14850" width="11.140625" style="7" customWidth="1"/>
    <col min="14851" max="14855" width="0" style="7" hidden="1" customWidth="1"/>
    <col min="14856" max="14857" width="8.28515625" style="7" customWidth="1"/>
    <col min="14858" max="15099" width="9.140625" style="7"/>
    <col min="15100" max="15100" width="3.28515625" style="7" customWidth="1"/>
    <col min="15101" max="15101" width="3.42578125" style="7" customWidth="1"/>
    <col min="15102" max="15102" width="76.85546875" style="7" customWidth="1"/>
    <col min="15103" max="15103" width="10.28515625" style="7" customWidth="1"/>
    <col min="15104" max="15105" width="12" style="7" customWidth="1"/>
    <col min="15106" max="15106" width="11.140625" style="7" customWidth="1"/>
    <col min="15107" max="15111" width="0" style="7" hidden="1" customWidth="1"/>
    <col min="15112" max="15113" width="8.28515625" style="7" customWidth="1"/>
    <col min="15114" max="15355" width="9.140625" style="7"/>
    <col min="15356" max="15356" width="3.28515625" style="7" customWidth="1"/>
    <col min="15357" max="15357" width="3.42578125" style="7" customWidth="1"/>
    <col min="15358" max="15358" width="76.85546875" style="7" customWidth="1"/>
    <col min="15359" max="15359" width="10.28515625" style="7" customWidth="1"/>
    <col min="15360" max="15361" width="12" style="7" customWidth="1"/>
    <col min="15362" max="15362" width="11.140625" style="7" customWidth="1"/>
    <col min="15363" max="15367" width="0" style="7" hidden="1" customWidth="1"/>
    <col min="15368" max="15369" width="8.28515625" style="7" customWidth="1"/>
    <col min="15370" max="15611" width="9.140625" style="7"/>
    <col min="15612" max="15612" width="3.28515625" style="7" customWidth="1"/>
    <col min="15613" max="15613" width="3.42578125" style="7" customWidth="1"/>
    <col min="15614" max="15614" width="76.85546875" style="7" customWidth="1"/>
    <col min="15615" max="15615" width="10.28515625" style="7" customWidth="1"/>
    <col min="15616" max="15617" width="12" style="7" customWidth="1"/>
    <col min="15618" max="15618" width="11.140625" style="7" customWidth="1"/>
    <col min="15619" max="15623" width="0" style="7" hidden="1" customWidth="1"/>
    <col min="15624" max="15625" width="8.28515625" style="7" customWidth="1"/>
    <col min="15626" max="15867" width="9.140625" style="7"/>
    <col min="15868" max="15868" width="3.28515625" style="7" customWidth="1"/>
    <col min="15869" max="15869" width="3.42578125" style="7" customWidth="1"/>
    <col min="15870" max="15870" width="76.85546875" style="7" customWidth="1"/>
    <col min="15871" max="15871" width="10.28515625" style="7" customWidth="1"/>
    <col min="15872" max="15873" width="12" style="7" customWidth="1"/>
    <col min="15874" max="15874" width="11.140625" style="7" customWidth="1"/>
    <col min="15875" max="15879" width="0" style="7" hidden="1" customWidth="1"/>
    <col min="15880" max="15881" width="8.28515625" style="7" customWidth="1"/>
    <col min="15882" max="16123" width="9.140625" style="7"/>
    <col min="16124" max="16124" width="3.28515625" style="7" customWidth="1"/>
    <col min="16125" max="16125" width="3.42578125" style="7" customWidth="1"/>
    <col min="16126" max="16126" width="76.85546875" style="7" customWidth="1"/>
    <col min="16127" max="16127" width="10.28515625" style="7" customWidth="1"/>
    <col min="16128" max="16129" width="12" style="7" customWidth="1"/>
    <col min="16130" max="16130" width="11.140625" style="7" customWidth="1"/>
    <col min="16131" max="16135" width="0" style="7" hidden="1" customWidth="1"/>
    <col min="16136" max="16137" width="8.28515625" style="7" customWidth="1"/>
    <col min="16138" max="16384" width="9.140625" style="7"/>
  </cols>
  <sheetData>
    <row r="1" spans="1:27">
      <c r="A1" s="7" t="s">
        <v>0</v>
      </c>
      <c r="F1" s="7" t="s">
        <v>356</v>
      </c>
      <c r="G1" s="7"/>
    </row>
    <row r="2" spans="1:27">
      <c r="A2" s="7" t="s">
        <v>2</v>
      </c>
      <c r="F2" s="7" t="s">
        <v>431</v>
      </c>
      <c r="G2" s="7"/>
    </row>
    <row r="3" spans="1:27">
      <c r="A3" s="7" t="s">
        <v>357</v>
      </c>
      <c r="F3" s="7" t="s">
        <v>429</v>
      </c>
      <c r="G3" s="7"/>
    </row>
    <row r="4" spans="1:27">
      <c r="A4" s="7" t="s">
        <v>4</v>
      </c>
    </row>
    <row r="5" spans="1:27" ht="15.75">
      <c r="A5" s="344" t="s">
        <v>358</v>
      </c>
      <c r="B5" s="344"/>
      <c r="C5" s="344"/>
      <c r="D5" s="344"/>
      <c r="E5" s="344"/>
      <c r="F5" s="344"/>
      <c r="G5" s="344"/>
      <c r="H5" s="344"/>
      <c r="I5" s="344"/>
    </row>
    <row r="6" spans="1:27" ht="18" customHeight="1">
      <c r="A6" s="345" t="s">
        <v>432</v>
      </c>
      <c r="B6" s="345"/>
      <c r="C6" s="345"/>
      <c r="D6" s="345"/>
      <c r="E6" s="345"/>
      <c r="F6" s="345"/>
      <c r="G6" s="345"/>
      <c r="H6" s="345"/>
      <c r="I6" s="345"/>
    </row>
    <row r="7" spans="1:27" ht="15" customHeight="1">
      <c r="A7" s="346" t="s">
        <v>6</v>
      </c>
      <c r="B7" s="346"/>
      <c r="C7" s="346"/>
      <c r="D7" s="346"/>
      <c r="E7" s="346"/>
      <c r="F7" s="346"/>
      <c r="G7" s="346"/>
      <c r="H7" s="346"/>
      <c r="I7" s="346"/>
    </row>
    <row r="8" spans="1:27" s="176" customFormat="1" ht="25.5" customHeight="1">
      <c r="A8" s="347"/>
      <c r="B8" s="347"/>
      <c r="C8" s="347" t="s">
        <v>7</v>
      </c>
      <c r="D8" s="347" t="s">
        <v>359</v>
      </c>
      <c r="E8" s="348" t="s">
        <v>360</v>
      </c>
      <c r="F8" s="349"/>
      <c r="G8" s="348" t="s">
        <v>361</v>
      </c>
      <c r="H8" s="353"/>
      <c r="I8" s="349"/>
    </row>
    <row r="9" spans="1:27" s="176" customFormat="1" ht="14.25" customHeight="1">
      <c r="A9" s="347"/>
      <c r="B9" s="347"/>
      <c r="C9" s="347"/>
      <c r="D9" s="347"/>
      <c r="E9" s="350" t="s">
        <v>115</v>
      </c>
      <c r="F9" s="362" t="s">
        <v>362</v>
      </c>
      <c r="G9" s="354" t="s">
        <v>437</v>
      </c>
      <c r="H9" s="355"/>
      <c r="I9" s="356"/>
    </row>
    <row r="10" spans="1:27" s="176" customFormat="1" ht="14.25" customHeight="1">
      <c r="A10" s="347"/>
      <c r="B10" s="347"/>
      <c r="C10" s="347"/>
      <c r="D10" s="347"/>
      <c r="E10" s="351"/>
      <c r="F10" s="363"/>
      <c r="G10" s="357" t="s">
        <v>439</v>
      </c>
      <c r="H10" s="348" t="s">
        <v>438</v>
      </c>
      <c r="I10" s="349"/>
    </row>
    <row r="11" spans="1:27" s="217" customFormat="1" ht="53.25" customHeight="1">
      <c r="A11" s="347"/>
      <c r="B11" s="347"/>
      <c r="C11" s="347"/>
      <c r="D11" s="347"/>
      <c r="E11" s="352"/>
      <c r="F11" s="364"/>
      <c r="G11" s="358"/>
      <c r="H11" s="216" t="s">
        <v>363</v>
      </c>
      <c r="I11" s="216" t="s">
        <v>364</v>
      </c>
    </row>
    <row r="12" spans="1:27" s="178" customFormat="1">
      <c r="A12" s="177">
        <v>0</v>
      </c>
      <c r="B12" s="177">
        <v>1</v>
      </c>
      <c r="C12" s="177">
        <v>2</v>
      </c>
      <c r="D12" s="177">
        <v>3</v>
      </c>
      <c r="E12" s="177">
        <v>4</v>
      </c>
      <c r="F12" s="177">
        <v>5</v>
      </c>
      <c r="G12" s="218">
        <v>6</v>
      </c>
      <c r="H12" s="177">
        <v>7</v>
      </c>
      <c r="I12" s="177">
        <v>8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ht="15.75">
      <c r="A13" s="179" t="s">
        <v>16</v>
      </c>
      <c r="B13" s="180"/>
      <c r="C13" s="181" t="s">
        <v>84</v>
      </c>
      <c r="D13" s="181"/>
      <c r="E13" s="182">
        <f t="shared" ref="E13:I13" si="0">E14</f>
        <v>271.79999999999995</v>
      </c>
      <c r="F13" s="182">
        <f t="shared" si="0"/>
        <v>249.64</v>
      </c>
      <c r="G13" s="182">
        <f t="shared" si="0"/>
        <v>229</v>
      </c>
      <c r="H13" s="183">
        <f t="shared" si="0"/>
        <v>0</v>
      </c>
      <c r="I13" s="183">
        <f t="shared" si="0"/>
        <v>0</v>
      </c>
    </row>
    <row r="14" spans="1:27" ht="15.75">
      <c r="A14" s="179"/>
      <c r="B14" s="180">
        <v>1</v>
      </c>
      <c r="C14" s="181" t="s">
        <v>365</v>
      </c>
      <c r="D14" s="181"/>
      <c r="E14" s="182">
        <f>E15+E16+E17</f>
        <v>271.79999999999995</v>
      </c>
      <c r="F14" s="182">
        <f>F15+F16+F17</f>
        <v>249.64</v>
      </c>
      <c r="G14" s="182">
        <f t="shared" ref="G14" si="1">G15+G16+G17</f>
        <v>229</v>
      </c>
      <c r="H14" s="182">
        <f>H15+H16</f>
        <v>0</v>
      </c>
      <c r="I14" s="182">
        <f>I15+I16</f>
        <v>0</v>
      </c>
    </row>
    <row r="15" spans="1:27" ht="15.75">
      <c r="A15" s="184"/>
      <c r="B15" s="185"/>
      <c r="C15" s="186" t="s">
        <v>366</v>
      </c>
      <c r="D15" s="186"/>
      <c r="E15" s="187">
        <v>92</v>
      </c>
      <c r="F15" s="188">
        <v>87.766999999999996</v>
      </c>
      <c r="G15" s="248">
        <v>44.24</v>
      </c>
      <c r="H15" s="189">
        <v>0</v>
      </c>
      <c r="I15" s="189">
        <v>0</v>
      </c>
    </row>
    <row r="16" spans="1:27" ht="15.75">
      <c r="A16" s="184"/>
      <c r="B16" s="185"/>
      <c r="C16" s="186" t="s">
        <v>422</v>
      </c>
      <c r="D16" s="186"/>
      <c r="E16" s="187">
        <v>17.13</v>
      </c>
      <c r="F16" s="188">
        <v>0</v>
      </c>
      <c r="G16" s="248">
        <v>184.76</v>
      </c>
      <c r="H16" s="189">
        <v>0</v>
      </c>
      <c r="I16" s="189">
        <v>0</v>
      </c>
    </row>
    <row r="17" spans="1:12" ht="15.75">
      <c r="A17" s="184"/>
      <c r="B17" s="185"/>
      <c r="C17" s="186" t="s">
        <v>367</v>
      </c>
      <c r="D17" s="186"/>
      <c r="E17" s="187">
        <v>162.66999999999999</v>
      </c>
      <c r="F17" s="188">
        <v>161.87299999999999</v>
      </c>
      <c r="G17" s="248">
        <v>0</v>
      </c>
      <c r="H17" s="189"/>
      <c r="I17" s="189"/>
      <c r="K17" s="175"/>
    </row>
    <row r="18" spans="1:12">
      <c r="A18" s="184"/>
      <c r="B18" s="184">
        <v>2</v>
      </c>
      <c r="C18" s="190" t="s">
        <v>85</v>
      </c>
      <c r="D18" s="190"/>
      <c r="E18" s="191">
        <v>0</v>
      </c>
      <c r="F18" s="192"/>
      <c r="G18" s="249">
        <v>0</v>
      </c>
      <c r="H18" s="190">
        <v>0</v>
      </c>
      <c r="I18" s="190"/>
    </row>
    <row r="19" spans="1:12">
      <c r="A19" s="184"/>
      <c r="B19" s="184">
        <v>3</v>
      </c>
      <c r="C19" s="190" t="s">
        <v>368</v>
      </c>
      <c r="D19" s="190"/>
      <c r="E19" s="194">
        <v>0</v>
      </c>
      <c r="F19" s="195"/>
      <c r="G19" s="250">
        <v>0</v>
      </c>
      <c r="H19" s="190">
        <f>SUM(H20:H21)</f>
        <v>0</v>
      </c>
      <c r="I19" s="190">
        <f>SUM(I20:I21)</f>
        <v>0</v>
      </c>
    </row>
    <row r="20" spans="1:12">
      <c r="A20" s="184"/>
      <c r="B20" s="184"/>
      <c r="C20" s="190" t="s">
        <v>369</v>
      </c>
      <c r="D20" s="190"/>
      <c r="E20" s="194">
        <v>0</v>
      </c>
      <c r="F20" s="195"/>
      <c r="G20" s="250">
        <v>0</v>
      </c>
      <c r="H20" s="190"/>
      <c r="I20" s="190"/>
    </row>
    <row r="21" spans="1:12">
      <c r="A21" s="184"/>
      <c r="B21" s="184"/>
      <c r="C21" s="190" t="s">
        <v>370</v>
      </c>
      <c r="D21" s="190"/>
      <c r="E21" s="194">
        <v>0</v>
      </c>
      <c r="F21" s="195"/>
      <c r="G21" s="250">
        <v>0</v>
      </c>
      <c r="H21" s="190"/>
      <c r="I21" s="190"/>
      <c r="L21" s="175"/>
    </row>
    <row r="22" spans="1:12">
      <c r="A22" s="184"/>
      <c r="B22" s="184">
        <v>4</v>
      </c>
      <c r="C22" s="190" t="s">
        <v>371</v>
      </c>
      <c r="D22" s="190"/>
      <c r="E22" s="194">
        <v>0</v>
      </c>
      <c r="F22" s="195"/>
      <c r="G22" s="250">
        <v>0</v>
      </c>
      <c r="H22" s="190">
        <f>SUM(H23:H24)</f>
        <v>0</v>
      </c>
      <c r="I22" s="190">
        <f>SUM(I23:I24)</f>
        <v>0</v>
      </c>
    </row>
    <row r="23" spans="1:12">
      <c r="A23" s="184"/>
      <c r="B23" s="184"/>
      <c r="C23" s="190" t="s">
        <v>372</v>
      </c>
      <c r="D23" s="190"/>
      <c r="E23" s="194">
        <v>0</v>
      </c>
      <c r="F23" s="195"/>
      <c r="G23" s="250">
        <v>0</v>
      </c>
      <c r="H23" s="190"/>
      <c r="I23" s="190"/>
    </row>
    <row r="24" spans="1:12">
      <c r="A24" s="184"/>
      <c r="B24" s="184"/>
      <c r="C24" s="190" t="s">
        <v>373</v>
      </c>
      <c r="D24" s="190"/>
      <c r="E24" s="194">
        <v>0</v>
      </c>
      <c r="F24" s="195"/>
      <c r="G24" s="250">
        <v>0</v>
      </c>
      <c r="H24" s="190"/>
      <c r="I24" s="190"/>
    </row>
    <row r="25" spans="1:12" ht="15.75" customHeight="1">
      <c r="A25" s="180" t="s">
        <v>24</v>
      </c>
      <c r="B25" s="180"/>
      <c r="C25" s="181" t="s">
        <v>374</v>
      </c>
      <c r="D25" s="181">
        <f>D26+D38+D62+D75+D76</f>
        <v>0</v>
      </c>
      <c r="E25" s="182">
        <f>E26+E38+E59+E73+E74</f>
        <v>271.8</v>
      </c>
      <c r="F25" s="182">
        <f>F26+F38+F59+F73+F74</f>
        <v>249.636</v>
      </c>
      <c r="G25" s="182">
        <f t="shared" ref="G25" si="2">G26+G38+G59+G73+G74</f>
        <v>229</v>
      </c>
      <c r="H25" s="181">
        <f>H26+H38+H62+H75+H76</f>
        <v>0</v>
      </c>
      <c r="I25" s="181">
        <f>I26+I38+I62+I75+I76</f>
        <v>0</v>
      </c>
    </row>
    <row r="26" spans="1:12" ht="15.75">
      <c r="A26" s="179"/>
      <c r="B26" s="179">
        <v>1</v>
      </c>
      <c r="C26" s="196" t="s">
        <v>375</v>
      </c>
      <c r="D26" s="196">
        <f t="shared" ref="D26:I26" si="3">D27+D31+D32+D35</f>
        <v>0</v>
      </c>
      <c r="E26" s="182">
        <f>E27+E31+E32+E35</f>
        <v>168</v>
      </c>
      <c r="F26" s="182">
        <f>F27+F31+F32+F35</f>
        <v>161.233</v>
      </c>
      <c r="G26" s="182">
        <f t="shared" si="3"/>
        <v>0</v>
      </c>
      <c r="H26" s="196">
        <f t="shared" si="3"/>
        <v>0</v>
      </c>
      <c r="I26" s="196">
        <f t="shared" si="3"/>
        <v>0</v>
      </c>
    </row>
    <row r="27" spans="1:12">
      <c r="A27" s="184"/>
      <c r="B27" s="184"/>
      <c r="C27" s="190" t="s">
        <v>376</v>
      </c>
      <c r="D27" s="190"/>
      <c r="E27" s="191">
        <f>SUM(E28:E30)</f>
        <v>168</v>
      </c>
      <c r="F27" s="193">
        <f>SUM(F28:F30)</f>
        <v>161.233</v>
      </c>
      <c r="G27" s="249">
        <v>0</v>
      </c>
      <c r="H27" s="190">
        <f>SUM(H28:H28)</f>
        <v>0</v>
      </c>
      <c r="I27" s="190">
        <f>SUM(I28:I28)</f>
        <v>0</v>
      </c>
    </row>
    <row r="28" spans="1:12" ht="15.75">
      <c r="A28" s="184"/>
      <c r="B28" s="184"/>
      <c r="C28" s="186"/>
      <c r="D28" s="190"/>
      <c r="E28" s="194"/>
      <c r="F28" s="195"/>
      <c r="G28" s="250"/>
      <c r="H28" s="190"/>
      <c r="I28" s="190"/>
    </row>
    <row r="29" spans="1:12" ht="15.75">
      <c r="A29" s="184"/>
      <c r="B29" s="184"/>
      <c r="C29" s="186" t="s">
        <v>377</v>
      </c>
      <c r="D29" s="190"/>
      <c r="E29" s="194">
        <v>168</v>
      </c>
      <c r="F29" s="195">
        <v>161.233</v>
      </c>
      <c r="G29" s="250">
        <v>0</v>
      </c>
      <c r="H29" s="190"/>
      <c r="I29" s="190"/>
    </row>
    <row r="30" spans="1:12">
      <c r="A30" s="184"/>
      <c r="B30" s="184"/>
      <c r="C30" s="190" t="s">
        <v>378</v>
      </c>
      <c r="D30" s="190"/>
      <c r="E30" s="194"/>
      <c r="F30" s="195"/>
      <c r="G30" s="250">
        <v>0</v>
      </c>
      <c r="H30" s="190"/>
      <c r="I30" s="190"/>
    </row>
    <row r="31" spans="1:12" ht="32.25" customHeight="1">
      <c r="A31" s="184"/>
      <c r="B31" s="184"/>
      <c r="C31" s="190" t="s">
        <v>379</v>
      </c>
      <c r="D31" s="190"/>
      <c r="E31" s="194"/>
      <c r="F31" s="195"/>
      <c r="G31" s="250">
        <v>0</v>
      </c>
      <c r="H31" s="190">
        <v>0</v>
      </c>
      <c r="I31" s="190">
        <v>0</v>
      </c>
    </row>
    <row r="32" spans="1:12" ht="29.25" customHeight="1">
      <c r="A32" s="184"/>
      <c r="B32" s="184"/>
      <c r="C32" s="190" t="s">
        <v>380</v>
      </c>
      <c r="D32" s="190"/>
      <c r="E32" s="194"/>
      <c r="F32" s="195"/>
      <c r="G32" s="250">
        <f>SUM(G33:G34)</f>
        <v>0</v>
      </c>
      <c r="H32" s="190">
        <f>SUM(H33:H34)</f>
        <v>0</v>
      </c>
      <c r="I32" s="190">
        <f>SUM(I33:I34)</f>
        <v>0</v>
      </c>
    </row>
    <row r="33" spans="1:9">
      <c r="A33" s="184"/>
      <c r="B33" s="184"/>
      <c r="C33" s="190" t="s">
        <v>378</v>
      </c>
      <c r="D33" s="190"/>
      <c r="E33" s="194"/>
      <c r="F33" s="195"/>
      <c r="G33" s="250"/>
      <c r="H33" s="190"/>
      <c r="I33" s="190"/>
    </row>
    <row r="34" spans="1:9">
      <c r="A34" s="184"/>
      <c r="B34" s="184"/>
      <c r="C34" s="190" t="s">
        <v>378</v>
      </c>
      <c r="D34" s="190"/>
      <c r="E34" s="194"/>
      <c r="F34" s="195"/>
      <c r="G34" s="250"/>
      <c r="H34" s="190"/>
      <c r="I34" s="190"/>
    </row>
    <row r="35" spans="1:9" ht="47.25" customHeight="1">
      <c r="A35" s="184"/>
      <c r="B35" s="184"/>
      <c r="C35" s="190" t="s">
        <v>381</v>
      </c>
      <c r="D35" s="190"/>
      <c r="E35" s="194"/>
      <c r="F35" s="195"/>
      <c r="G35" s="250">
        <f>SUM(G36:G37)</f>
        <v>0</v>
      </c>
      <c r="H35" s="190">
        <f>SUM(H36:H37)</f>
        <v>0</v>
      </c>
      <c r="I35" s="190">
        <f>SUM(I36:I37)</f>
        <v>0</v>
      </c>
    </row>
    <row r="36" spans="1:9">
      <c r="A36" s="184"/>
      <c r="B36" s="184"/>
      <c r="C36" s="190" t="s">
        <v>378</v>
      </c>
      <c r="D36" s="190"/>
      <c r="E36" s="194"/>
      <c r="F36" s="195"/>
      <c r="G36" s="250"/>
      <c r="H36" s="190"/>
      <c r="I36" s="190"/>
    </row>
    <row r="37" spans="1:9" ht="18.75" customHeight="1">
      <c r="A37" s="184"/>
      <c r="B37" s="184"/>
      <c r="C37" s="190" t="s">
        <v>378</v>
      </c>
      <c r="D37" s="190"/>
      <c r="E37" s="194"/>
      <c r="F37" s="195"/>
      <c r="G37" s="250"/>
      <c r="H37" s="190"/>
      <c r="I37" s="190"/>
    </row>
    <row r="38" spans="1:9" s="168" customFormat="1" ht="21.75" customHeight="1">
      <c r="A38" s="180"/>
      <c r="B38" s="180">
        <v>2</v>
      </c>
      <c r="C38" s="181" t="s">
        <v>382</v>
      </c>
      <c r="D38" s="181">
        <v>0</v>
      </c>
      <c r="E38" s="182">
        <f>E40+E41+E42+E43+E44+E45+E46+E47+E48+E49+E50+E54+E55</f>
        <v>103.8</v>
      </c>
      <c r="F38" s="182">
        <f>F40+F41+F42+F43+F44+F45+F46+F47+F48+F49+F50+F54+F55</f>
        <v>88.402999999999992</v>
      </c>
      <c r="G38" s="182">
        <f>G39+G50+G54+G56</f>
        <v>229</v>
      </c>
      <c r="H38" s="182">
        <f>H40</f>
        <v>0</v>
      </c>
      <c r="I38" s="182">
        <f>I40</f>
        <v>0</v>
      </c>
    </row>
    <row r="39" spans="1:9" s="90" customFormat="1" ht="21" customHeight="1">
      <c r="A39" s="185"/>
      <c r="B39" s="185"/>
      <c r="C39" s="186" t="s">
        <v>383</v>
      </c>
      <c r="D39" s="186"/>
      <c r="E39" s="187">
        <f>E40+E41+E42+E43+E44</f>
        <v>0</v>
      </c>
      <c r="F39" s="188">
        <f>F40+F41+F42+F43+F44</f>
        <v>0</v>
      </c>
      <c r="G39" s="248">
        <f>G40+G41+G42+G43+G44+G45+G46+G47+G48+G49+0</f>
        <v>4</v>
      </c>
      <c r="H39" s="189">
        <f t="shared" ref="H39:I39" si="4">H40+H41+H42+H43+H44</f>
        <v>0</v>
      </c>
      <c r="I39" s="189">
        <f t="shared" si="4"/>
        <v>0</v>
      </c>
    </row>
    <row r="40" spans="1:9" ht="20.25" customHeight="1">
      <c r="A40" s="184"/>
      <c r="B40" s="184"/>
      <c r="C40" s="186"/>
      <c r="D40" s="190"/>
      <c r="E40" s="194">
        <v>0</v>
      </c>
      <c r="F40" s="195">
        <v>0</v>
      </c>
      <c r="G40" s="250"/>
      <c r="H40" s="197">
        <v>0</v>
      </c>
      <c r="I40" s="197">
        <v>0</v>
      </c>
    </row>
    <row r="41" spans="1:9" ht="18.75" customHeight="1">
      <c r="A41" s="184"/>
      <c r="B41" s="184"/>
      <c r="C41" s="186"/>
      <c r="D41" s="190">
        <v>0</v>
      </c>
      <c r="E41" s="194">
        <v>0</v>
      </c>
      <c r="F41" s="195">
        <v>0</v>
      </c>
      <c r="G41" s="250">
        <v>0</v>
      </c>
      <c r="H41" s="197">
        <v>0</v>
      </c>
      <c r="I41" s="197">
        <v>0</v>
      </c>
    </row>
    <row r="42" spans="1:9" ht="15" customHeight="1">
      <c r="A42" s="184"/>
      <c r="B42" s="184"/>
      <c r="C42" s="186"/>
      <c r="D42" s="190">
        <v>0</v>
      </c>
      <c r="E42" s="194">
        <v>0</v>
      </c>
      <c r="F42" s="195">
        <v>0</v>
      </c>
      <c r="G42" s="250">
        <v>0</v>
      </c>
      <c r="H42" s="197">
        <v>0</v>
      </c>
      <c r="I42" s="197">
        <v>0</v>
      </c>
    </row>
    <row r="43" spans="1:9" ht="18.75" customHeight="1">
      <c r="A43" s="184"/>
      <c r="B43" s="184"/>
      <c r="C43" s="186"/>
      <c r="D43" s="190">
        <v>0</v>
      </c>
      <c r="E43" s="194">
        <v>0</v>
      </c>
      <c r="F43" s="195">
        <v>0</v>
      </c>
      <c r="G43" s="250">
        <v>0</v>
      </c>
      <c r="H43" s="197">
        <v>0</v>
      </c>
      <c r="I43" s="197">
        <v>0</v>
      </c>
    </row>
    <row r="44" spans="1:9" ht="17.25" customHeight="1">
      <c r="A44" s="184"/>
      <c r="B44" s="184"/>
      <c r="C44" s="186"/>
      <c r="D44" s="190">
        <v>0</v>
      </c>
      <c r="E44" s="194">
        <v>0</v>
      </c>
      <c r="F44" s="195">
        <v>0</v>
      </c>
      <c r="G44" s="250">
        <v>0</v>
      </c>
      <c r="H44" s="197">
        <v>0</v>
      </c>
      <c r="I44" s="197">
        <v>0</v>
      </c>
    </row>
    <row r="45" spans="1:9" ht="17.25" customHeight="1">
      <c r="A45" s="184"/>
      <c r="B45" s="184"/>
      <c r="C45" s="198"/>
      <c r="D45" s="190">
        <v>0</v>
      </c>
      <c r="E45" s="194">
        <v>0</v>
      </c>
      <c r="F45" s="195">
        <v>0</v>
      </c>
      <c r="G45" s="250"/>
      <c r="H45" s="197"/>
      <c r="I45" s="197"/>
    </row>
    <row r="46" spans="1:9" ht="17.25" customHeight="1">
      <c r="A46" s="184"/>
      <c r="B46" s="184"/>
      <c r="C46" s="198"/>
      <c r="D46" s="190"/>
      <c r="E46" s="194">
        <v>0</v>
      </c>
      <c r="F46" s="195">
        <v>0</v>
      </c>
      <c r="G46" s="250"/>
      <c r="H46" s="197"/>
      <c r="I46" s="197"/>
    </row>
    <row r="47" spans="1:9" s="90" customFormat="1" ht="17.25" customHeight="1">
      <c r="A47" s="185"/>
      <c r="B47" s="185"/>
      <c r="C47" s="199" t="s">
        <v>384</v>
      </c>
      <c r="D47" s="186"/>
      <c r="E47" s="187">
        <v>0</v>
      </c>
      <c r="F47" s="188">
        <v>0</v>
      </c>
      <c r="G47" s="248">
        <v>4</v>
      </c>
      <c r="H47" s="189"/>
      <c r="I47" s="189"/>
    </row>
    <row r="48" spans="1:9" ht="17.25" customHeight="1">
      <c r="A48" s="184"/>
      <c r="B48" s="184"/>
      <c r="C48" s="198" t="s">
        <v>385</v>
      </c>
      <c r="D48" s="190"/>
      <c r="E48" s="194">
        <v>3.8</v>
      </c>
      <c r="F48" s="195">
        <v>3.109</v>
      </c>
      <c r="G48" s="250">
        <v>0</v>
      </c>
      <c r="H48" s="197"/>
      <c r="I48" s="197"/>
    </row>
    <row r="49" spans="1:9" ht="17.25" customHeight="1">
      <c r="A49" s="184"/>
      <c r="B49" s="184"/>
      <c r="C49" s="198" t="s">
        <v>386</v>
      </c>
      <c r="D49" s="190"/>
      <c r="E49" s="194">
        <v>100</v>
      </c>
      <c r="F49" s="195">
        <v>85.293999999999997</v>
      </c>
      <c r="G49" s="250"/>
      <c r="H49" s="197"/>
      <c r="I49" s="197"/>
    </row>
    <row r="50" spans="1:9" s="90" customFormat="1" ht="34.5" customHeight="1">
      <c r="A50" s="185"/>
      <c r="B50" s="185"/>
      <c r="C50" s="186" t="s">
        <v>379</v>
      </c>
      <c r="D50" s="186">
        <v>0</v>
      </c>
      <c r="E50" s="187">
        <f>E51+E52+E53</f>
        <v>0</v>
      </c>
      <c r="F50" s="188">
        <f>F51+F52+F53</f>
        <v>0</v>
      </c>
      <c r="G50" s="248">
        <f>G51+G52+G53</f>
        <v>225</v>
      </c>
      <c r="H50" s="200">
        <f t="shared" ref="H50:I50" si="5">H53</f>
        <v>0</v>
      </c>
      <c r="I50" s="200">
        <f t="shared" si="5"/>
        <v>0</v>
      </c>
    </row>
    <row r="51" spans="1:9" s="90" customFormat="1" ht="34.5" customHeight="1">
      <c r="A51" s="185"/>
      <c r="B51" s="185"/>
      <c r="C51" s="100" t="s">
        <v>421</v>
      </c>
      <c r="D51" s="186"/>
      <c r="E51" s="187"/>
      <c r="F51" s="188"/>
      <c r="G51" s="250">
        <v>25</v>
      </c>
      <c r="H51" s="200"/>
      <c r="I51" s="200"/>
    </row>
    <row r="52" spans="1:9" s="90" customFormat="1" ht="34.5" customHeight="1">
      <c r="A52" s="185"/>
      <c r="B52" s="185"/>
      <c r="C52" s="100" t="s">
        <v>423</v>
      </c>
      <c r="D52" s="186"/>
      <c r="E52" s="187"/>
      <c r="F52" s="188"/>
      <c r="G52" s="250">
        <v>15</v>
      </c>
      <c r="H52" s="200"/>
      <c r="I52" s="200"/>
    </row>
    <row r="53" spans="1:9" s="90" customFormat="1" ht="34.5" customHeight="1">
      <c r="A53" s="185"/>
      <c r="B53" s="185"/>
      <c r="C53" s="2" t="s">
        <v>424</v>
      </c>
      <c r="D53" s="186"/>
      <c r="E53" s="187"/>
      <c r="F53" s="188"/>
      <c r="G53" s="250">
        <v>185</v>
      </c>
      <c r="H53" s="200"/>
      <c r="I53" s="200"/>
    </row>
    <row r="54" spans="1:9" ht="30" customHeight="1">
      <c r="A54" s="184"/>
      <c r="B54" s="184"/>
      <c r="C54" s="190" t="s">
        <v>380</v>
      </c>
      <c r="D54" s="190">
        <v>0</v>
      </c>
      <c r="E54" s="194"/>
      <c r="F54" s="195"/>
      <c r="G54" s="250">
        <v>0</v>
      </c>
      <c r="H54" s="197">
        <v>0</v>
      </c>
      <c r="I54" s="197">
        <v>0</v>
      </c>
    </row>
    <row r="55" spans="1:9" ht="15.75" customHeight="1">
      <c r="A55" s="201"/>
      <c r="B55" s="201"/>
      <c r="C55" s="202" t="s">
        <v>378</v>
      </c>
      <c r="D55" s="202"/>
      <c r="E55" s="194"/>
      <c r="F55" s="195"/>
      <c r="G55" s="251">
        <v>0</v>
      </c>
      <c r="H55" s="190">
        <f>SUM(H56:H56)</f>
        <v>0</v>
      </c>
      <c r="I55" s="190">
        <f>SUM(I56:I56)</f>
        <v>0</v>
      </c>
    </row>
    <row r="56" spans="1:9" ht="29.25" customHeight="1">
      <c r="A56" s="185"/>
      <c r="B56" s="185"/>
      <c r="C56" s="190" t="s">
        <v>387</v>
      </c>
      <c r="D56" s="186"/>
      <c r="E56" s="194"/>
      <c r="F56" s="195"/>
      <c r="G56" s="250">
        <v>0</v>
      </c>
      <c r="H56" s="186"/>
      <c r="I56" s="186"/>
    </row>
    <row r="57" spans="1:9">
      <c r="A57" s="184"/>
      <c r="B57" s="184"/>
      <c r="C57" s="190" t="s">
        <v>378</v>
      </c>
      <c r="D57" s="190"/>
      <c r="E57" s="194"/>
      <c r="F57" s="195"/>
      <c r="G57" s="250"/>
      <c r="H57" s="190"/>
      <c r="I57" s="190"/>
    </row>
    <row r="58" spans="1:9" ht="16.5" customHeight="1">
      <c r="A58" s="184"/>
      <c r="B58" s="184"/>
      <c r="C58" s="190" t="s">
        <v>378</v>
      </c>
      <c r="D58" s="190"/>
      <c r="E58" s="194"/>
      <c r="F58" s="195"/>
      <c r="G58" s="250"/>
      <c r="H58" s="190"/>
      <c r="I58" s="190"/>
    </row>
    <row r="59" spans="1:9" ht="32.25" customHeight="1">
      <c r="A59" s="180"/>
      <c r="B59" s="180">
        <v>3</v>
      </c>
      <c r="C59" s="181" t="s">
        <v>388</v>
      </c>
      <c r="D59" s="181"/>
      <c r="E59" s="182"/>
      <c r="F59" s="182">
        <f>SUM(F60:F60)</f>
        <v>0</v>
      </c>
      <c r="G59" s="182">
        <f t="shared" ref="G59:I59" si="6">SUM(G60:G60)</f>
        <v>0</v>
      </c>
      <c r="H59" s="181">
        <f t="shared" si="6"/>
        <v>0</v>
      </c>
      <c r="I59" s="181">
        <f t="shared" si="6"/>
        <v>0</v>
      </c>
    </row>
    <row r="60" spans="1:9">
      <c r="A60" s="184"/>
      <c r="B60" s="184"/>
      <c r="C60" s="190" t="s">
        <v>383</v>
      </c>
      <c r="D60" s="190"/>
      <c r="E60" s="194"/>
      <c r="F60" s="197">
        <f>F62+F63</f>
        <v>0</v>
      </c>
      <c r="G60" s="250">
        <f>G62+G63</f>
        <v>0</v>
      </c>
      <c r="H60" s="190"/>
      <c r="I60" s="190"/>
    </row>
    <row r="61" spans="1:9">
      <c r="A61" s="184"/>
      <c r="B61" s="184"/>
      <c r="C61" s="190"/>
      <c r="D61" s="190"/>
      <c r="E61" s="194"/>
      <c r="F61" s="195"/>
      <c r="G61" s="250"/>
      <c r="H61" s="190"/>
      <c r="I61" s="190"/>
    </row>
    <row r="62" spans="1:9" ht="17.25" customHeight="1">
      <c r="A62" s="184"/>
      <c r="B62" s="184"/>
      <c r="C62" s="190" t="s">
        <v>389</v>
      </c>
      <c r="D62" s="190"/>
      <c r="E62" s="194"/>
      <c r="F62" s="195">
        <v>0</v>
      </c>
      <c r="G62" s="250">
        <v>0</v>
      </c>
      <c r="H62" s="190">
        <f>H63+H66+H69+H72+H76</f>
        <v>0</v>
      </c>
      <c r="I62" s="190">
        <f>I63+I66+I69+I72+I76</f>
        <v>0</v>
      </c>
    </row>
    <row r="63" spans="1:9" ht="17.25" customHeight="1">
      <c r="A63" s="184"/>
      <c r="B63" s="184"/>
      <c r="C63" s="190" t="s">
        <v>390</v>
      </c>
      <c r="D63" s="190"/>
      <c r="E63" s="194"/>
      <c r="F63" s="195">
        <v>0</v>
      </c>
      <c r="G63" s="250">
        <v>0</v>
      </c>
      <c r="H63" s="190">
        <f>SUM(H64:H65)</f>
        <v>0</v>
      </c>
      <c r="I63" s="190">
        <f>SUM(I64:I65)</f>
        <v>0</v>
      </c>
    </row>
    <row r="64" spans="1:9" ht="30">
      <c r="A64" s="203"/>
      <c r="B64" s="203"/>
      <c r="C64" s="204" t="s">
        <v>379</v>
      </c>
      <c r="D64" s="204"/>
      <c r="E64" s="194"/>
      <c r="F64" s="195"/>
      <c r="G64" s="252"/>
      <c r="H64" s="190"/>
      <c r="I64" s="190"/>
    </row>
    <row r="65" spans="1:27">
      <c r="A65" s="184"/>
      <c r="B65" s="184"/>
      <c r="C65" s="190" t="s">
        <v>378</v>
      </c>
      <c r="D65" s="190"/>
      <c r="E65" s="194"/>
      <c r="F65" s="195"/>
      <c r="G65" s="250"/>
      <c r="H65" s="190"/>
      <c r="I65" s="190"/>
    </row>
    <row r="66" spans="1:27" ht="15.75" customHeight="1">
      <c r="A66" s="184"/>
      <c r="B66" s="184"/>
      <c r="C66" s="190" t="s">
        <v>378</v>
      </c>
      <c r="D66" s="190"/>
      <c r="E66" s="194"/>
      <c r="F66" s="195"/>
      <c r="G66" s="250">
        <f>SUM(G67:G68)</f>
        <v>0</v>
      </c>
      <c r="H66" s="190">
        <f>SUM(H67:H68)</f>
        <v>0</v>
      </c>
      <c r="I66" s="190">
        <f>SUM(I67:I68)</f>
        <v>0</v>
      </c>
    </row>
    <row r="67" spans="1:27" ht="30">
      <c r="A67" s="184"/>
      <c r="B67" s="184"/>
      <c r="C67" s="190" t="s">
        <v>380</v>
      </c>
      <c r="D67" s="190"/>
      <c r="E67" s="194"/>
      <c r="F67" s="195"/>
      <c r="G67" s="250"/>
      <c r="H67" s="190"/>
      <c r="I67" s="190"/>
    </row>
    <row r="68" spans="1:27">
      <c r="A68" s="184"/>
      <c r="B68" s="184"/>
      <c r="C68" s="190" t="s">
        <v>378</v>
      </c>
      <c r="D68" s="190"/>
      <c r="E68" s="194"/>
      <c r="F68" s="195"/>
      <c r="G68" s="250"/>
      <c r="H68" s="190"/>
      <c r="I68" s="190"/>
    </row>
    <row r="69" spans="1:27" ht="16.5" customHeight="1">
      <c r="A69" s="184"/>
      <c r="B69" s="184"/>
      <c r="C69" s="190" t="s">
        <v>378</v>
      </c>
      <c r="D69" s="190"/>
      <c r="E69" s="194"/>
      <c r="F69" s="195"/>
      <c r="G69" s="250">
        <f>SUM(G70:G71)</f>
        <v>0</v>
      </c>
      <c r="H69" s="190">
        <f>SUM(H70:H71)</f>
        <v>0</v>
      </c>
      <c r="I69" s="190">
        <f>SUM(I70:I71)</f>
        <v>0</v>
      </c>
    </row>
    <row r="70" spans="1:27" ht="45">
      <c r="A70" s="184"/>
      <c r="B70" s="184"/>
      <c r="C70" s="190" t="s">
        <v>381</v>
      </c>
      <c r="D70" s="190"/>
      <c r="E70" s="194"/>
      <c r="F70" s="195"/>
      <c r="G70" s="250"/>
      <c r="H70" s="190"/>
      <c r="I70" s="190"/>
    </row>
    <row r="71" spans="1:27">
      <c r="A71" s="184"/>
      <c r="B71" s="184"/>
      <c r="C71" s="190" t="s">
        <v>378</v>
      </c>
      <c r="D71" s="190"/>
      <c r="E71" s="194"/>
      <c r="F71" s="195"/>
      <c r="G71" s="250"/>
      <c r="H71" s="190"/>
      <c r="I71" s="190"/>
    </row>
    <row r="72" spans="1:27" ht="15.75" customHeight="1">
      <c r="A72" s="184"/>
      <c r="B72" s="184"/>
      <c r="C72" s="190" t="s">
        <v>378</v>
      </c>
      <c r="D72" s="190"/>
      <c r="E72" s="194"/>
      <c r="F72" s="195"/>
      <c r="G72" s="250"/>
      <c r="H72" s="190">
        <f>SUM(H73:H74)</f>
        <v>0</v>
      </c>
      <c r="I72" s="190">
        <f>SUM(I73:I74)</f>
        <v>0</v>
      </c>
    </row>
    <row r="73" spans="1:27" s="90" customFormat="1" ht="15.75">
      <c r="A73" s="180"/>
      <c r="B73" s="180">
        <v>4</v>
      </c>
      <c r="C73" s="181" t="s">
        <v>391</v>
      </c>
      <c r="D73" s="181"/>
      <c r="E73" s="182"/>
      <c r="F73" s="182"/>
      <c r="G73" s="182">
        <v>0</v>
      </c>
      <c r="H73" s="181"/>
      <c r="I73" s="181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spans="1:27">
      <c r="A74" s="179"/>
      <c r="B74" s="179">
        <v>5</v>
      </c>
      <c r="C74" s="196" t="s">
        <v>392</v>
      </c>
      <c r="D74" s="196"/>
      <c r="E74" s="205"/>
      <c r="F74" s="205">
        <f>SUM(F75:F76)</f>
        <v>0</v>
      </c>
      <c r="G74" s="205">
        <f t="shared" ref="G74:I74" si="7">SUM(G75:G76)</f>
        <v>0</v>
      </c>
      <c r="H74" s="205">
        <f t="shared" si="7"/>
        <v>0</v>
      </c>
      <c r="I74" s="205">
        <f t="shared" si="7"/>
        <v>0</v>
      </c>
    </row>
    <row r="75" spans="1:27" ht="17.25" customHeight="1">
      <c r="A75" s="184"/>
      <c r="B75" s="185"/>
      <c r="C75" s="190" t="s">
        <v>369</v>
      </c>
      <c r="D75" s="186"/>
      <c r="E75" s="187"/>
      <c r="F75" s="188"/>
      <c r="G75" s="248">
        <v>0</v>
      </c>
      <c r="H75" s="186"/>
      <c r="I75" s="186"/>
    </row>
    <row r="76" spans="1:27" ht="18" customHeight="1">
      <c r="A76" s="184"/>
      <c r="B76" s="184"/>
      <c r="C76" s="190" t="s">
        <v>370</v>
      </c>
      <c r="D76" s="190"/>
      <c r="E76" s="194"/>
      <c r="F76" s="195"/>
      <c r="G76" s="250">
        <f>SUM(G77:G78)</f>
        <v>0</v>
      </c>
      <c r="H76" s="190">
        <f>SUM(H77:H78)</f>
        <v>0</v>
      </c>
      <c r="I76" s="190">
        <f>SUM(I77:I78)</f>
        <v>0</v>
      </c>
    </row>
    <row r="77" spans="1:27">
      <c r="A77" s="184"/>
      <c r="B77" s="184"/>
      <c r="C77" s="190" t="s">
        <v>369</v>
      </c>
      <c r="D77" s="190"/>
      <c r="E77" s="194"/>
      <c r="F77" s="195"/>
      <c r="G77" s="250"/>
      <c r="H77" s="190"/>
      <c r="I77" s="190"/>
    </row>
    <row r="78" spans="1:27">
      <c r="A78" s="184"/>
      <c r="B78" s="184"/>
      <c r="C78" s="190" t="s">
        <v>370</v>
      </c>
      <c r="D78" s="190"/>
      <c r="E78" s="194"/>
      <c r="F78" s="195"/>
      <c r="G78" s="250"/>
      <c r="H78" s="190"/>
      <c r="I78" s="190"/>
    </row>
    <row r="79" spans="1:27">
      <c r="A79" s="365" t="s">
        <v>101</v>
      </c>
      <c r="B79" s="365"/>
      <c r="C79" s="365"/>
      <c r="D79" s="176"/>
      <c r="E79" s="366" t="s">
        <v>353</v>
      </c>
      <c r="F79" s="366"/>
      <c r="G79" s="366"/>
      <c r="H79" s="366"/>
      <c r="I79" s="366"/>
    </row>
    <row r="80" spans="1:27">
      <c r="A80" s="176"/>
      <c r="E80" s="359" t="s">
        <v>354</v>
      </c>
      <c r="F80" s="359"/>
      <c r="G80" s="359"/>
      <c r="H80" s="359"/>
      <c r="I80" s="359"/>
    </row>
    <row r="81" spans="1:9">
      <c r="A81" s="360" t="s">
        <v>104</v>
      </c>
      <c r="B81" s="360"/>
      <c r="C81" s="360"/>
      <c r="E81" s="361" t="s">
        <v>393</v>
      </c>
      <c r="F81" s="361"/>
      <c r="G81" s="361"/>
      <c r="H81" s="361"/>
      <c r="I81" s="361"/>
    </row>
  </sheetData>
  <mergeCells count="19">
    <mergeCell ref="E80:I80"/>
    <mergeCell ref="A81:C81"/>
    <mergeCell ref="E81:I81"/>
    <mergeCell ref="F9:F11"/>
    <mergeCell ref="A79:C79"/>
    <mergeCell ref="E79:I79"/>
    <mergeCell ref="A5:I5"/>
    <mergeCell ref="A6:I6"/>
    <mergeCell ref="A7:I7"/>
    <mergeCell ref="A8:A11"/>
    <mergeCell ref="B8:B11"/>
    <mergeCell ref="C8:C11"/>
    <mergeCell ref="D8:D11"/>
    <mergeCell ref="E8:F8"/>
    <mergeCell ref="E9:E11"/>
    <mergeCell ref="G8:I8"/>
    <mergeCell ref="G9:I9"/>
    <mergeCell ref="G10:G11"/>
    <mergeCell ref="H10:I10"/>
  </mergeCells>
  <printOptions horizontalCentered="1" verticalCentered="1"/>
  <pageMargins left="0" right="0" top="0" bottom="0" header="0" footer="0"/>
  <pageSetup paperSize="9" scale="71" orientation="landscape" r:id="rId1"/>
  <headerFooter alignWithMargins="0">
    <oddFooter>Pagina &amp;P</oddFooter>
  </headerFooter>
  <rowBreaks count="2" manualBreakCount="2">
    <brk id="37" max="13" man="1"/>
    <brk id="65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F6ACB-D55E-4C77-BC94-8DE97DF0E30B}">
  <sheetPr>
    <tabColor rgb="FFFF0000"/>
  </sheetPr>
  <dimension ref="A1:K26"/>
  <sheetViews>
    <sheetView view="pageBreakPreview" zoomScaleNormal="100" zoomScaleSheetLayoutView="100" workbookViewId="0">
      <selection activeCell="K19" sqref="K19"/>
    </sheetView>
  </sheetViews>
  <sheetFormatPr defaultRowHeight="15"/>
  <cols>
    <col min="1" max="1" width="9.140625" style="2"/>
    <col min="2" max="2" width="35.85546875" style="2" customWidth="1"/>
    <col min="3" max="4" width="9.140625" style="2"/>
    <col min="5" max="5" width="12.140625" style="2" customWidth="1"/>
    <col min="6" max="257" width="9.140625" style="2"/>
    <col min="258" max="258" width="35.85546875" style="2" customWidth="1"/>
    <col min="259" max="260" width="9.140625" style="2"/>
    <col min="261" max="261" width="12.140625" style="2" customWidth="1"/>
    <col min="262" max="513" width="9.140625" style="2"/>
    <col min="514" max="514" width="35.85546875" style="2" customWidth="1"/>
    <col min="515" max="516" width="9.140625" style="2"/>
    <col min="517" max="517" width="12.140625" style="2" customWidth="1"/>
    <col min="518" max="769" width="9.140625" style="2"/>
    <col min="770" max="770" width="35.85546875" style="2" customWidth="1"/>
    <col min="771" max="772" width="9.140625" style="2"/>
    <col min="773" max="773" width="12.140625" style="2" customWidth="1"/>
    <col min="774" max="1025" width="9.140625" style="2"/>
    <col min="1026" max="1026" width="35.85546875" style="2" customWidth="1"/>
    <col min="1027" max="1028" width="9.140625" style="2"/>
    <col min="1029" max="1029" width="12.140625" style="2" customWidth="1"/>
    <col min="1030" max="1281" width="9.140625" style="2"/>
    <col min="1282" max="1282" width="35.85546875" style="2" customWidth="1"/>
    <col min="1283" max="1284" width="9.140625" style="2"/>
    <col min="1285" max="1285" width="12.140625" style="2" customWidth="1"/>
    <col min="1286" max="1537" width="9.140625" style="2"/>
    <col min="1538" max="1538" width="35.85546875" style="2" customWidth="1"/>
    <col min="1539" max="1540" width="9.140625" style="2"/>
    <col min="1541" max="1541" width="12.140625" style="2" customWidth="1"/>
    <col min="1542" max="1793" width="9.140625" style="2"/>
    <col min="1794" max="1794" width="35.85546875" style="2" customWidth="1"/>
    <col min="1795" max="1796" width="9.140625" style="2"/>
    <col min="1797" max="1797" width="12.140625" style="2" customWidth="1"/>
    <col min="1798" max="2049" width="9.140625" style="2"/>
    <col min="2050" max="2050" width="35.85546875" style="2" customWidth="1"/>
    <col min="2051" max="2052" width="9.140625" style="2"/>
    <col min="2053" max="2053" width="12.140625" style="2" customWidth="1"/>
    <col min="2054" max="2305" width="9.140625" style="2"/>
    <col min="2306" max="2306" width="35.85546875" style="2" customWidth="1"/>
    <col min="2307" max="2308" width="9.140625" style="2"/>
    <col min="2309" max="2309" width="12.140625" style="2" customWidth="1"/>
    <col min="2310" max="2561" width="9.140625" style="2"/>
    <col min="2562" max="2562" width="35.85546875" style="2" customWidth="1"/>
    <col min="2563" max="2564" width="9.140625" style="2"/>
    <col min="2565" max="2565" width="12.140625" style="2" customWidth="1"/>
    <col min="2566" max="2817" width="9.140625" style="2"/>
    <col min="2818" max="2818" width="35.85546875" style="2" customWidth="1"/>
    <col min="2819" max="2820" width="9.140625" style="2"/>
    <col min="2821" max="2821" width="12.140625" style="2" customWidth="1"/>
    <col min="2822" max="3073" width="9.140625" style="2"/>
    <col min="3074" max="3074" width="35.85546875" style="2" customWidth="1"/>
    <col min="3075" max="3076" width="9.140625" style="2"/>
    <col min="3077" max="3077" width="12.140625" style="2" customWidth="1"/>
    <col min="3078" max="3329" width="9.140625" style="2"/>
    <col min="3330" max="3330" width="35.85546875" style="2" customWidth="1"/>
    <col min="3331" max="3332" width="9.140625" style="2"/>
    <col min="3333" max="3333" width="12.140625" style="2" customWidth="1"/>
    <col min="3334" max="3585" width="9.140625" style="2"/>
    <col min="3586" max="3586" width="35.85546875" style="2" customWidth="1"/>
    <col min="3587" max="3588" width="9.140625" style="2"/>
    <col min="3589" max="3589" width="12.140625" style="2" customWidth="1"/>
    <col min="3590" max="3841" width="9.140625" style="2"/>
    <col min="3842" max="3842" width="35.85546875" style="2" customWidth="1"/>
    <col min="3843" max="3844" width="9.140625" style="2"/>
    <col min="3845" max="3845" width="12.140625" style="2" customWidth="1"/>
    <col min="3846" max="4097" width="9.140625" style="2"/>
    <col min="4098" max="4098" width="35.85546875" style="2" customWidth="1"/>
    <col min="4099" max="4100" width="9.140625" style="2"/>
    <col min="4101" max="4101" width="12.140625" style="2" customWidth="1"/>
    <col min="4102" max="4353" width="9.140625" style="2"/>
    <col min="4354" max="4354" width="35.85546875" style="2" customWidth="1"/>
    <col min="4355" max="4356" width="9.140625" style="2"/>
    <col min="4357" max="4357" width="12.140625" style="2" customWidth="1"/>
    <col min="4358" max="4609" width="9.140625" style="2"/>
    <col min="4610" max="4610" width="35.85546875" style="2" customWidth="1"/>
    <col min="4611" max="4612" width="9.140625" style="2"/>
    <col min="4613" max="4613" width="12.140625" style="2" customWidth="1"/>
    <col min="4614" max="4865" width="9.140625" style="2"/>
    <col min="4866" max="4866" width="35.85546875" style="2" customWidth="1"/>
    <col min="4867" max="4868" width="9.140625" style="2"/>
    <col min="4869" max="4869" width="12.140625" style="2" customWidth="1"/>
    <col min="4870" max="5121" width="9.140625" style="2"/>
    <col min="5122" max="5122" width="35.85546875" style="2" customWidth="1"/>
    <col min="5123" max="5124" width="9.140625" style="2"/>
    <col min="5125" max="5125" width="12.140625" style="2" customWidth="1"/>
    <col min="5126" max="5377" width="9.140625" style="2"/>
    <col min="5378" max="5378" width="35.85546875" style="2" customWidth="1"/>
    <col min="5379" max="5380" width="9.140625" style="2"/>
    <col min="5381" max="5381" width="12.140625" style="2" customWidth="1"/>
    <col min="5382" max="5633" width="9.140625" style="2"/>
    <col min="5634" max="5634" width="35.85546875" style="2" customWidth="1"/>
    <col min="5635" max="5636" width="9.140625" style="2"/>
    <col min="5637" max="5637" width="12.140625" style="2" customWidth="1"/>
    <col min="5638" max="5889" width="9.140625" style="2"/>
    <col min="5890" max="5890" width="35.85546875" style="2" customWidth="1"/>
    <col min="5891" max="5892" width="9.140625" style="2"/>
    <col min="5893" max="5893" width="12.140625" style="2" customWidth="1"/>
    <col min="5894" max="6145" width="9.140625" style="2"/>
    <col min="6146" max="6146" width="35.85546875" style="2" customWidth="1"/>
    <col min="6147" max="6148" width="9.140625" style="2"/>
    <col min="6149" max="6149" width="12.140625" style="2" customWidth="1"/>
    <col min="6150" max="6401" width="9.140625" style="2"/>
    <col min="6402" max="6402" width="35.85546875" style="2" customWidth="1"/>
    <col min="6403" max="6404" width="9.140625" style="2"/>
    <col min="6405" max="6405" width="12.140625" style="2" customWidth="1"/>
    <col min="6406" max="6657" width="9.140625" style="2"/>
    <col min="6658" max="6658" width="35.85546875" style="2" customWidth="1"/>
    <col min="6659" max="6660" width="9.140625" style="2"/>
    <col min="6661" max="6661" width="12.140625" style="2" customWidth="1"/>
    <col min="6662" max="6913" width="9.140625" style="2"/>
    <col min="6914" max="6914" width="35.85546875" style="2" customWidth="1"/>
    <col min="6915" max="6916" width="9.140625" style="2"/>
    <col min="6917" max="6917" width="12.140625" style="2" customWidth="1"/>
    <col min="6918" max="7169" width="9.140625" style="2"/>
    <col min="7170" max="7170" width="35.85546875" style="2" customWidth="1"/>
    <col min="7171" max="7172" width="9.140625" style="2"/>
    <col min="7173" max="7173" width="12.140625" style="2" customWidth="1"/>
    <col min="7174" max="7425" width="9.140625" style="2"/>
    <col min="7426" max="7426" width="35.85546875" style="2" customWidth="1"/>
    <col min="7427" max="7428" width="9.140625" style="2"/>
    <col min="7429" max="7429" width="12.140625" style="2" customWidth="1"/>
    <col min="7430" max="7681" width="9.140625" style="2"/>
    <col min="7682" max="7682" width="35.85546875" style="2" customWidth="1"/>
    <col min="7683" max="7684" width="9.140625" style="2"/>
    <col min="7685" max="7685" width="12.140625" style="2" customWidth="1"/>
    <col min="7686" max="7937" width="9.140625" style="2"/>
    <col min="7938" max="7938" width="35.85546875" style="2" customWidth="1"/>
    <col min="7939" max="7940" width="9.140625" style="2"/>
    <col min="7941" max="7941" width="12.140625" style="2" customWidth="1"/>
    <col min="7942" max="8193" width="9.140625" style="2"/>
    <col min="8194" max="8194" width="35.85546875" style="2" customWidth="1"/>
    <col min="8195" max="8196" width="9.140625" style="2"/>
    <col min="8197" max="8197" width="12.140625" style="2" customWidth="1"/>
    <col min="8198" max="8449" width="9.140625" style="2"/>
    <col min="8450" max="8450" width="35.85546875" style="2" customWidth="1"/>
    <col min="8451" max="8452" width="9.140625" style="2"/>
    <col min="8453" max="8453" width="12.140625" style="2" customWidth="1"/>
    <col min="8454" max="8705" width="9.140625" style="2"/>
    <col min="8706" max="8706" width="35.85546875" style="2" customWidth="1"/>
    <col min="8707" max="8708" width="9.140625" style="2"/>
    <col min="8709" max="8709" width="12.140625" style="2" customWidth="1"/>
    <col min="8710" max="8961" width="9.140625" style="2"/>
    <col min="8962" max="8962" width="35.85546875" style="2" customWidth="1"/>
    <col min="8963" max="8964" width="9.140625" style="2"/>
    <col min="8965" max="8965" width="12.140625" style="2" customWidth="1"/>
    <col min="8966" max="9217" width="9.140625" style="2"/>
    <col min="9218" max="9218" width="35.85546875" style="2" customWidth="1"/>
    <col min="9219" max="9220" width="9.140625" style="2"/>
    <col min="9221" max="9221" width="12.140625" style="2" customWidth="1"/>
    <col min="9222" max="9473" width="9.140625" style="2"/>
    <col min="9474" max="9474" width="35.85546875" style="2" customWidth="1"/>
    <col min="9475" max="9476" width="9.140625" style="2"/>
    <col min="9477" max="9477" width="12.140625" style="2" customWidth="1"/>
    <col min="9478" max="9729" width="9.140625" style="2"/>
    <col min="9730" max="9730" width="35.85546875" style="2" customWidth="1"/>
    <col min="9731" max="9732" width="9.140625" style="2"/>
    <col min="9733" max="9733" width="12.140625" style="2" customWidth="1"/>
    <col min="9734" max="9985" width="9.140625" style="2"/>
    <col min="9986" max="9986" width="35.85546875" style="2" customWidth="1"/>
    <col min="9987" max="9988" width="9.140625" style="2"/>
    <col min="9989" max="9989" width="12.140625" style="2" customWidth="1"/>
    <col min="9990" max="10241" width="9.140625" style="2"/>
    <col min="10242" max="10242" width="35.85546875" style="2" customWidth="1"/>
    <col min="10243" max="10244" width="9.140625" style="2"/>
    <col min="10245" max="10245" width="12.140625" style="2" customWidth="1"/>
    <col min="10246" max="10497" width="9.140625" style="2"/>
    <col min="10498" max="10498" width="35.85546875" style="2" customWidth="1"/>
    <col min="10499" max="10500" width="9.140625" style="2"/>
    <col min="10501" max="10501" width="12.140625" style="2" customWidth="1"/>
    <col min="10502" max="10753" width="9.140625" style="2"/>
    <col min="10754" max="10754" width="35.85546875" style="2" customWidth="1"/>
    <col min="10755" max="10756" width="9.140625" style="2"/>
    <col min="10757" max="10757" width="12.140625" style="2" customWidth="1"/>
    <col min="10758" max="11009" width="9.140625" style="2"/>
    <col min="11010" max="11010" width="35.85546875" style="2" customWidth="1"/>
    <col min="11011" max="11012" width="9.140625" style="2"/>
    <col min="11013" max="11013" width="12.140625" style="2" customWidth="1"/>
    <col min="11014" max="11265" width="9.140625" style="2"/>
    <col min="11266" max="11266" width="35.85546875" style="2" customWidth="1"/>
    <col min="11267" max="11268" width="9.140625" style="2"/>
    <col min="11269" max="11269" width="12.140625" style="2" customWidth="1"/>
    <col min="11270" max="11521" width="9.140625" style="2"/>
    <col min="11522" max="11522" width="35.85546875" style="2" customWidth="1"/>
    <col min="11523" max="11524" width="9.140625" style="2"/>
    <col min="11525" max="11525" width="12.140625" style="2" customWidth="1"/>
    <col min="11526" max="11777" width="9.140625" style="2"/>
    <col min="11778" max="11778" width="35.85546875" style="2" customWidth="1"/>
    <col min="11779" max="11780" width="9.140625" style="2"/>
    <col min="11781" max="11781" width="12.140625" style="2" customWidth="1"/>
    <col min="11782" max="12033" width="9.140625" style="2"/>
    <col min="12034" max="12034" width="35.85546875" style="2" customWidth="1"/>
    <col min="12035" max="12036" width="9.140625" style="2"/>
    <col min="12037" max="12037" width="12.140625" style="2" customWidth="1"/>
    <col min="12038" max="12289" width="9.140625" style="2"/>
    <col min="12290" max="12290" width="35.85546875" style="2" customWidth="1"/>
    <col min="12291" max="12292" width="9.140625" style="2"/>
    <col min="12293" max="12293" width="12.140625" style="2" customWidth="1"/>
    <col min="12294" max="12545" width="9.140625" style="2"/>
    <col min="12546" max="12546" width="35.85546875" style="2" customWidth="1"/>
    <col min="12547" max="12548" width="9.140625" style="2"/>
    <col min="12549" max="12549" width="12.140625" style="2" customWidth="1"/>
    <col min="12550" max="12801" width="9.140625" style="2"/>
    <col min="12802" max="12802" width="35.85546875" style="2" customWidth="1"/>
    <col min="12803" max="12804" width="9.140625" style="2"/>
    <col min="12805" max="12805" width="12.140625" style="2" customWidth="1"/>
    <col min="12806" max="13057" width="9.140625" style="2"/>
    <col min="13058" max="13058" width="35.85546875" style="2" customWidth="1"/>
    <col min="13059" max="13060" width="9.140625" style="2"/>
    <col min="13061" max="13061" width="12.140625" style="2" customWidth="1"/>
    <col min="13062" max="13313" width="9.140625" style="2"/>
    <col min="13314" max="13314" width="35.85546875" style="2" customWidth="1"/>
    <col min="13315" max="13316" width="9.140625" style="2"/>
    <col min="13317" max="13317" width="12.140625" style="2" customWidth="1"/>
    <col min="13318" max="13569" width="9.140625" style="2"/>
    <col min="13570" max="13570" width="35.85546875" style="2" customWidth="1"/>
    <col min="13571" max="13572" width="9.140625" style="2"/>
    <col min="13573" max="13573" width="12.140625" style="2" customWidth="1"/>
    <col min="13574" max="13825" width="9.140625" style="2"/>
    <col min="13826" max="13826" width="35.85546875" style="2" customWidth="1"/>
    <col min="13827" max="13828" width="9.140625" style="2"/>
    <col min="13829" max="13829" width="12.140625" style="2" customWidth="1"/>
    <col min="13830" max="14081" width="9.140625" style="2"/>
    <col min="14082" max="14082" width="35.85546875" style="2" customWidth="1"/>
    <col min="14083" max="14084" width="9.140625" style="2"/>
    <col min="14085" max="14085" width="12.140625" style="2" customWidth="1"/>
    <col min="14086" max="14337" width="9.140625" style="2"/>
    <col min="14338" max="14338" width="35.85546875" style="2" customWidth="1"/>
    <col min="14339" max="14340" width="9.140625" style="2"/>
    <col min="14341" max="14341" width="12.140625" style="2" customWidth="1"/>
    <col min="14342" max="14593" width="9.140625" style="2"/>
    <col min="14594" max="14594" width="35.85546875" style="2" customWidth="1"/>
    <col min="14595" max="14596" width="9.140625" style="2"/>
    <col min="14597" max="14597" width="12.140625" style="2" customWidth="1"/>
    <col min="14598" max="14849" width="9.140625" style="2"/>
    <col min="14850" max="14850" width="35.85546875" style="2" customWidth="1"/>
    <col min="14851" max="14852" width="9.140625" style="2"/>
    <col min="14853" max="14853" width="12.140625" style="2" customWidth="1"/>
    <col min="14854" max="15105" width="9.140625" style="2"/>
    <col min="15106" max="15106" width="35.85546875" style="2" customWidth="1"/>
    <col min="15107" max="15108" width="9.140625" style="2"/>
    <col min="15109" max="15109" width="12.140625" style="2" customWidth="1"/>
    <col min="15110" max="15361" width="9.140625" style="2"/>
    <col min="15362" max="15362" width="35.85546875" style="2" customWidth="1"/>
    <col min="15363" max="15364" width="9.140625" style="2"/>
    <col min="15365" max="15365" width="12.140625" style="2" customWidth="1"/>
    <col min="15366" max="15617" width="9.140625" style="2"/>
    <col min="15618" max="15618" width="35.85546875" style="2" customWidth="1"/>
    <col min="15619" max="15620" width="9.140625" style="2"/>
    <col min="15621" max="15621" width="12.140625" style="2" customWidth="1"/>
    <col min="15622" max="15873" width="9.140625" style="2"/>
    <col min="15874" max="15874" width="35.85546875" style="2" customWidth="1"/>
    <col min="15875" max="15876" width="9.140625" style="2"/>
    <col min="15877" max="15877" width="12.140625" style="2" customWidth="1"/>
    <col min="15878" max="16129" width="9.140625" style="2"/>
    <col min="16130" max="16130" width="35.85546875" style="2" customWidth="1"/>
    <col min="16131" max="16132" width="9.140625" style="2"/>
    <col min="16133" max="16133" width="12.140625" style="2" customWidth="1"/>
    <col min="16134" max="16384" width="9.140625" style="2"/>
  </cols>
  <sheetData>
    <row r="1" spans="1:11">
      <c r="A1" s="1" t="s">
        <v>0</v>
      </c>
      <c r="G1" s="368" t="s">
        <v>394</v>
      </c>
      <c r="H1" s="368"/>
      <c r="I1" s="368"/>
      <c r="J1" s="368"/>
      <c r="K1" s="368"/>
    </row>
    <row r="2" spans="1:11">
      <c r="A2" s="1" t="s">
        <v>2</v>
      </c>
      <c r="G2" s="368" t="s">
        <v>433</v>
      </c>
      <c r="H2" s="368"/>
      <c r="I2" s="368"/>
      <c r="J2" s="368"/>
      <c r="K2" s="368"/>
    </row>
    <row r="3" spans="1:11">
      <c r="A3" s="1" t="s">
        <v>395</v>
      </c>
      <c r="G3" s="368" t="s">
        <v>429</v>
      </c>
      <c r="H3" s="368"/>
      <c r="I3" s="368"/>
      <c r="J3" s="368"/>
      <c r="K3" s="368"/>
    </row>
    <row r="4" spans="1:11">
      <c r="A4" s="1" t="s">
        <v>4</v>
      </c>
    </row>
    <row r="5" spans="1:11">
      <c r="A5" s="1"/>
    </row>
    <row r="6" spans="1:11" ht="15.75">
      <c r="A6" s="369" t="s">
        <v>396</v>
      </c>
      <c r="B6" s="369"/>
      <c r="C6" s="369"/>
      <c r="D6" s="369"/>
      <c r="E6" s="369"/>
      <c r="F6" s="369"/>
      <c r="G6" s="369"/>
      <c r="H6" s="369"/>
      <c r="I6" s="369"/>
      <c r="J6" s="369"/>
      <c r="K6" s="369"/>
    </row>
    <row r="7" spans="1:11">
      <c r="A7" s="206"/>
      <c r="B7" s="206"/>
      <c r="C7" s="206"/>
      <c r="D7" s="206"/>
      <c r="E7" s="206"/>
      <c r="F7" s="206"/>
      <c r="G7" s="206"/>
      <c r="H7" s="206"/>
      <c r="I7" s="206"/>
      <c r="J7" s="206"/>
      <c r="K7" s="206"/>
    </row>
    <row r="8" spans="1:11">
      <c r="A8" s="370" t="s">
        <v>6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</row>
    <row r="9" spans="1:11">
      <c r="A9" s="367" t="s">
        <v>397</v>
      </c>
      <c r="B9" s="367" t="s">
        <v>398</v>
      </c>
      <c r="C9" s="367" t="s">
        <v>399</v>
      </c>
      <c r="D9" s="367" t="s">
        <v>400</v>
      </c>
      <c r="E9" s="367"/>
      <c r="F9" s="367" t="s">
        <v>401</v>
      </c>
      <c r="G9" s="367"/>
      <c r="H9" s="367" t="s">
        <v>402</v>
      </c>
      <c r="I9" s="367"/>
      <c r="J9" s="367" t="s">
        <v>403</v>
      </c>
      <c r="K9" s="367"/>
    </row>
    <row r="10" spans="1:11">
      <c r="A10" s="367"/>
      <c r="B10" s="367"/>
      <c r="C10" s="367"/>
      <c r="D10" s="367" t="s">
        <v>404</v>
      </c>
      <c r="E10" s="367"/>
      <c r="F10" s="367" t="s">
        <v>405</v>
      </c>
      <c r="G10" s="367"/>
      <c r="H10" s="367" t="s">
        <v>405</v>
      </c>
      <c r="I10" s="367"/>
      <c r="J10" s="367" t="s">
        <v>405</v>
      </c>
      <c r="K10" s="367"/>
    </row>
    <row r="11" spans="1:11" ht="45">
      <c r="A11" s="367"/>
      <c r="B11" s="367"/>
      <c r="C11" s="367"/>
      <c r="D11" s="207" t="s">
        <v>406</v>
      </c>
      <c r="E11" s="207" t="s">
        <v>323</v>
      </c>
      <c r="F11" s="207" t="s">
        <v>407</v>
      </c>
      <c r="G11" s="207" t="s">
        <v>323</v>
      </c>
      <c r="H11" s="207" t="s">
        <v>407</v>
      </c>
      <c r="I11" s="207" t="s">
        <v>323</v>
      </c>
      <c r="J11" s="207" t="s">
        <v>407</v>
      </c>
      <c r="K11" s="207" t="s">
        <v>323</v>
      </c>
    </row>
    <row r="12" spans="1:11">
      <c r="A12" s="207">
        <v>0</v>
      </c>
      <c r="B12" s="207">
        <v>1</v>
      </c>
      <c r="C12" s="207">
        <v>2</v>
      </c>
      <c r="D12" s="207">
        <v>3</v>
      </c>
      <c r="E12" s="207">
        <v>4</v>
      </c>
      <c r="F12" s="207">
        <v>5</v>
      </c>
      <c r="G12" s="207">
        <v>6</v>
      </c>
      <c r="H12" s="207">
        <v>7</v>
      </c>
      <c r="I12" s="207">
        <v>8</v>
      </c>
      <c r="J12" s="207">
        <v>9</v>
      </c>
      <c r="K12" s="207">
        <v>10</v>
      </c>
    </row>
    <row r="13" spans="1:11" ht="28.5" customHeight="1">
      <c r="A13" s="207" t="s">
        <v>408</v>
      </c>
      <c r="B13" s="208" t="s">
        <v>396</v>
      </c>
      <c r="C13" s="208"/>
      <c r="D13" s="207"/>
      <c r="E13" s="207"/>
      <c r="F13" s="208"/>
      <c r="G13" s="208"/>
      <c r="H13" s="208"/>
      <c r="I13" s="208"/>
      <c r="J13" s="208"/>
      <c r="K13" s="208"/>
    </row>
    <row r="14" spans="1:11">
      <c r="A14" s="207">
        <v>1</v>
      </c>
      <c r="B14" s="208" t="s">
        <v>409</v>
      </c>
      <c r="C14" s="208"/>
      <c r="D14" s="207" t="s">
        <v>89</v>
      </c>
      <c r="E14" s="207" t="s">
        <v>89</v>
      </c>
      <c r="F14" s="208"/>
      <c r="G14" s="208"/>
      <c r="H14" s="208"/>
      <c r="I14" s="208"/>
      <c r="J14" s="208"/>
      <c r="K14" s="208"/>
    </row>
    <row r="15" spans="1:11" ht="30">
      <c r="A15" s="207">
        <v>2</v>
      </c>
      <c r="B15" s="208" t="s">
        <v>410</v>
      </c>
      <c r="C15" s="208"/>
      <c r="D15" s="207" t="s">
        <v>89</v>
      </c>
      <c r="E15" s="207" t="s">
        <v>89</v>
      </c>
      <c r="F15" s="208"/>
      <c r="G15" s="208"/>
      <c r="H15" s="208"/>
      <c r="I15" s="208"/>
      <c r="J15" s="208"/>
      <c r="K15" s="208"/>
    </row>
    <row r="16" spans="1:11" ht="30">
      <c r="A16" s="207">
        <v>3</v>
      </c>
      <c r="B16" s="208" t="s">
        <v>411</v>
      </c>
      <c r="C16" s="208"/>
      <c r="D16" s="207" t="s">
        <v>89</v>
      </c>
      <c r="E16" s="207" t="s">
        <v>89</v>
      </c>
      <c r="F16" s="208"/>
      <c r="G16" s="208"/>
      <c r="H16" s="208"/>
      <c r="I16" s="208"/>
      <c r="J16" s="208"/>
      <c r="K16" s="208"/>
    </row>
    <row r="17" spans="1:11">
      <c r="A17" s="207">
        <v>4</v>
      </c>
      <c r="B17" s="207" t="s">
        <v>412</v>
      </c>
      <c r="C17" s="208"/>
      <c r="D17" s="207" t="s">
        <v>89</v>
      </c>
      <c r="E17" s="207" t="s">
        <v>89</v>
      </c>
      <c r="F17" s="208"/>
      <c r="G17" s="208"/>
      <c r="H17" s="208"/>
      <c r="I17" s="208"/>
      <c r="J17" s="208"/>
      <c r="K17" s="208"/>
    </row>
    <row r="18" spans="1:11" ht="32.25" customHeight="1">
      <c r="A18" s="207" t="s">
        <v>413</v>
      </c>
      <c r="B18" s="208" t="s">
        <v>414</v>
      </c>
      <c r="C18" s="208"/>
      <c r="D18" s="207"/>
      <c r="E18" s="207"/>
      <c r="F18" s="208"/>
      <c r="G18" s="208"/>
      <c r="H18" s="208"/>
      <c r="I18" s="208"/>
      <c r="J18" s="208"/>
      <c r="K18" s="208"/>
    </row>
    <row r="19" spans="1:11" ht="30">
      <c r="A19" s="207">
        <v>1</v>
      </c>
      <c r="B19" s="208" t="s">
        <v>415</v>
      </c>
      <c r="C19" s="208"/>
      <c r="D19" s="207" t="s">
        <v>89</v>
      </c>
      <c r="E19" s="207" t="s">
        <v>89</v>
      </c>
      <c r="F19" s="208"/>
      <c r="G19" s="208"/>
      <c r="H19" s="208"/>
      <c r="I19" s="208"/>
      <c r="J19" s="208"/>
      <c r="K19" s="208"/>
    </row>
    <row r="20" spans="1:11" ht="30">
      <c r="A20" s="207">
        <v>2</v>
      </c>
      <c r="B20" s="208" t="s">
        <v>416</v>
      </c>
      <c r="C20" s="208"/>
      <c r="D20" s="207" t="s">
        <v>89</v>
      </c>
      <c r="E20" s="207" t="s">
        <v>89</v>
      </c>
      <c r="F20" s="208"/>
      <c r="G20" s="208"/>
      <c r="H20" s="208"/>
      <c r="I20" s="208"/>
      <c r="J20" s="208"/>
      <c r="K20" s="208"/>
    </row>
    <row r="21" spans="1:11">
      <c r="A21" s="207">
        <v>3</v>
      </c>
      <c r="B21" s="208" t="s">
        <v>417</v>
      </c>
      <c r="C21" s="208"/>
      <c r="D21" s="207" t="s">
        <v>89</v>
      </c>
      <c r="E21" s="207" t="s">
        <v>89</v>
      </c>
      <c r="F21" s="208"/>
      <c r="G21" s="208"/>
      <c r="H21" s="208"/>
      <c r="I21" s="208"/>
      <c r="J21" s="208"/>
      <c r="K21" s="208"/>
    </row>
    <row r="22" spans="1:11">
      <c r="A22" s="207">
        <v>4</v>
      </c>
      <c r="B22" s="207" t="s">
        <v>418</v>
      </c>
      <c r="C22" s="208"/>
      <c r="D22" s="207" t="s">
        <v>89</v>
      </c>
      <c r="E22" s="207" t="s">
        <v>89</v>
      </c>
      <c r="F22" s="208"/>
      <c r="G22" s="208"/>
      <c r="H22" s="208"/>
      <c r="I22" s="208"/>
      <c r="J22" s="208"/>
      <c r="K22" s="208"/>
    </row>
    <row r="23" spans="1:11">
      <c r="A23" s="207" t="s">
        <v>419</v>
      </c>
      <c r="B23" s="207" t="s">
        <v>420</v>
      </c>
      <c r="C23" s="208"/>
      <c r="D23" s="207"/>
      <c r="E23" s="207"/>
      <c r="F23" s="208"/>
      <c r="G23" s="208"/>
      <c r="H23" s="208"/>
      <c r="I23" s="208"/>
      <c r="J23" s="208"/>
      <c r="K23" s="208"/>
    </row>
    <row r="24" spans="1:11">
      <c r="A24" s="371" t="s">
        <v>101</v>
      </c>
      <c r="B24" s="371"/>
      <c r="F24" s="372" t="s">
        <v>353</v>
      </c>
      <c r="G24" s="372"/>
      <c r="H24" s="372"/>
      <c r="I24" s="372"/>
      <c r="J24" s="372"/>
    </row>
    <row r="25" spans="1:11">
      <c r="A25" s="209"/>
      <c r="F25" s="372" t="s">
        <v>354</v>
      </c>
      <c r="G25" s="372"/>
      <c r="H25" s="372"/>
      <c r="I25" s="372"/>
      <c r="J25" s="372"/>
    </row>
    <row r="26" spans="1:11">
      <c r="A26" s="260" t="s">
        <v>104</v>
      </c>
      <c r="B26" s="260"/>
      <c r="F26" s="343" t="s">
        <v>393</v>
      </c>
      <c r="G26" s="343"/>
      <c r="H26" s="343"/>
      <c r="I26" s="343"/>
      <c r="J26" s="343"/>
    </row>
  </sheetData>
  <mergeCells count="21">
    <mergeCell ref="A24:B24"/>
    <mergeCell ref="F24:J24"/>
    <mergeCell ref="F25:J25"/>
    <mergeCell ref="A26:B26"/>
    <mergeCell ref="F26:J26"/>
    <mergeCell ref="H9:I9"/>
    <mergeCell ref="J9:K9"/>
    <mergeCell ref="D10:E10"/>
    <mergeCell ref="F10:G10"/>
    <mergeCell ref="H10:I10"/>
    <mergeCell ref="J10:K10"/>
    <mergeCell ref="G1:K1"/>
    <mergeCell ref="G2:K2"/>
    <mergeCell ref="G3:K3"/>
    <mergeCell ref="A6:K6"/>
    <mergeCell ref="A8:K8"/>
    <mergeCell ref="A9:A11"/>
    <mergeCell ref="B9:B11"/>
    <mergeCell ref="C9:C11"/>
    <mergeCell ref="D9:E9"/>
    <mergeCell ref="F9:G9"/>
  </mergeCells>
  <printOptions horizontalCentered="1" verticalCentered="1"/>
  <pageMargins left="0" right="0" top="0" bottom="0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 Bis.1</vt:lpstr>
      <vt:lpstr>Bis.2</vt:lpstr>
      <vt:lpstr>Bis.3</vt:lpstr>
      <vt:lpstr>Bis.4</vt:lpstr>
      <vt:lpstr>Bis.5</vt:lpstr>
      <vt:lpstr>' Bis.1'!Print_Area</vt:lpstr>
      <vt:lpstr>Bis.2!Print_Area</vt:lpstr>
      <vt:lpstr>Bis.3!Print_Area</vt:lpstr>
      <vt:lpstr>Bis.4!Print_Area</vt:lpstr>
      <vt:lpstr>Bis.5!Print_Area</vt:lpstr>
      <vt:lpstr>' Bis.1'!Print_Titles</vt:lpstr>
      <vt:lpstr>Bis.2!Print_Titles</vt:lpstr>
      <vt:lpstr>Bis.4!Print_Titles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2022-02-03T09:02:53Z</cp:lastPrinted>
  <dcterms:created xsi:type="dcterms:W3CDTF">2022-01-28T11:28:33Z</dcterms:created>
  <dcterms:modified xsi:type="dcterms:W3CDTF">2022-02-03T09:03:32Z</dcterms:modified>
</cp:coreProperties>
</file>