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600" windowWidth="16605" windowHeight="9435" activeTab="0"/>
  </bookViews>
  <sheets>
    <sheet name="BVC" sheetId="1" r:id="rId1"/>
    <sheet name="VPS" sheetId="2" r:id="rId2"/>
    <sheet name="Imprumut " sheetId="3" state="hidden" r:id="rId3"/>
    <sheet name="FEN " sheetId="4" state="hidden" r:id="rId4"/>
    <sheet name="Sheet1" sheetId="5" state="hidden" r:id="rId5"/>
    <sheet name="IMPRUMUT" sheetId="6" r:id="rId6"/>
    <sheet name="Cent " sheetId="7" r:id="rId7"/>
  </sheets>
  <definedNames>
    <definedName name="_xlnm.Print_Area" localSheetId="0">'BVC'!$A$1:$G$344</definedName>
    <definedName name="_xlnm.Print_Area" localSheetId="3">'FEN '!$A$1:$G$30</definedName>
    <definedName name="_xlnm.Print_Area" localSheetId="5">'IMPRUMUT'!$A$1:$G$24</definedName>
    <definedName name="_xlnm.Print_Area" localSheetId="2">'Imprumut '!$A$1:$G$19</definedName>
    <definedName name="_xlnm.Print_Area" localSheetId="1">'VPS'!$A$1:$H$80</definedName>
  </definedNames>
  <calcPr fullCalcOnLoad="1"/>
</workbook>
</file>

<file path=xl/sharedStrings.xml><?xml version="1.0" encoding="utf-8"?>
<sst xmlns="http://schemas.openxmlformats.org/spreadsheetml/2006/main" count="870" uniqueCount="436">
  <si>
    <t>JUDETUL: BN</t>
  </si>
  <si>
    <t>Anexa nr. 1</t>
  </si>
  <si>
    <t>Municipiul Bistrita</t>
  </si>
  <si>
    <t xml:space="preserve">                                                                 BUGETUL LOCAL </t>
  </si>
  <si>
    <t>-mii lei-</t>
  </si>
  <si>
    <t>Cod rând</t>
  </si>
  <si>
    <t>Denumirea indicatorilor</t>
  </si>
  <si>
    <t>Cod indicator</t>
  </si>
  <si>
    <t>% realizare</t>
  </si>
  <si>
    <t>000102</t>
  </si>
  <si>
    <t>VENITURI PROPRII (00.02-11.02-37.02+00.15+00.16)</t>
  </si>
  <si>
    <t>4802</t>
  </si>
  <si>
    <t>I. VENITURI CURENTE (cod 00.03+00.12)</t>
  </si>
  <si>
    <t>0002</t>
  </si>
  <si>
    <t>A. VENITURI FISCALE (cod 00.04+00.09+00.10+00.11)</t>
  </si>
  <si>
    <t>0003</t>
  </si>
  <si>
    <t>A1. IMPOZIT PE VENIT, PROFIT SI CASTIGURI DIN CAPITAL (cod 00.05+00.06+00.07)</t>
  </si>
  <si>
    <t>0004</t>
  </si>
  <si>
    <t>A1.2. IMPOZIT PE VENIT, PROFIT, SI CASTIGURI DIN CAPITAL DE LA PERSOANE FIZICE (cod 03.02+04.02)</t>
  </si>
  <si>
    <t>0006</t>
  </si>
  <si>
    <t>Impozit pe venit (cod 03.02.17+03.02.18)</t>
  </si>
  <si>
    <t>0302</t>
  </si>
  <si>
    <t>Impozitul pe veniturile din transferul proprietatilor imobiliare din patrimoniul personal</t>
  </si>
  <si>
    <t>030218</t>
  </si>
  <si>
    <t>Cote si sume defalcate din impozitul pe venit (cod 04.02.01+04.02.04)</t>
  </si>
  <si>
    <t>0402</t>
  </si>
  <si>
    <t>Cote defalcate din impozitul pe venit</t>
  </si>
  <si>
    <t>040201</t>
  </si>
  <si>
    <t>Sume alocate din cotele defalcate din impozitul pe venit pentru echilibrarea bugetelor locale</t>
  </si>
  <si>
    <t>040204</t>
  </si>
  <si>
    <t>A3. IMPOZITE SI TAXE PE PROPRIETATE (cod 07.02)</t>
  </si>
  <si>
    <t>0009</t>
  </si>
  <si>
    <t>Impozite si taxe pe proprietate (cod 07.02.01+07.02.02+07.02.03+07.02.50)</t>
  </si>
  <si>
    <t>0702</t>
  </si>
  <si>
    <t>Impozit si taxa pe cladiri (cod 07.02.01.01+07.02.01.02)</t>
  </si>
  <si>
    <t>070201</t>
  </si>
  <si>
    <t>Impozit pe cladiri de la persoane fizice *)</t>
  </si>
  <si>
    <t>07020101</t>
  </si>
  <si>
    <t>Impozit si taxa pe cladiri de la persoane juridice *)</t>
  </si>
  <si>
    <t>07020102</t>
  </si>
  <si>
    <t>Impozit si taxa pe teren (cod 07.02.02.01+07.02.02.02+07.02.02.03)</t>
  </si>
  <si>
    <t>070202</t>
  </si>
  <si>
    <t>Impozit pe terenuri de la persoane fizice *)</t>
  </si>
  <si>
    <t>07020201</t>
  </si>
  <si>
    <t>Impozit si taxa pe teren de la persoane juridice *)</t>
  </si>
  <si>
    <t>07020202</t>
  </si>
  <si>
    <t>Impozitul pe terenul din extravilan *) + Restante din anii anteriori din impozitul pe teren agricol</t>
  </si>
  <si>
    <t>07020203</t>
  </si>
  <si>
    <t>Taxe judiciare de timbru si alte taxe de timbru</t>
  </si>
  <si>
    <t>070203</t>
  </si>
  <si>
    <t>0010</t>
  </si>
  <si>
    <t>1102</t>
  </si>
  <si>
    <t>Sume defalcate din taxa pe valoarea adaugata pentru finantarea cheltuielilor descentralizate la nivelul comunelor, oraselor, municipiilor, sectoarelor si Municipiului Bucuresti</t>
  </si>
  <si>
    <t>110202</t>
  </si>
  <si>
    <t>Sume defalcate din taxa pe valoarea adaugata pentru echilibrarea bugetelor locale</t>
  </si>
  <si>
    <t>110206</t>
  </si>
  <si>
    <t>Taxe pe servicii specifice (cod 15.02.01+15.02.50)</t>
  </si>
  <si>
    <t>1502</t>
  </si>
  <si>
    <t>Impozit pe spectacole</t>
  </si>
  <si>
    <t>150201</t>
  </si>
  <si>
    <t>Taxe pe utilizarea bunurilor, autorizarea utilizarii bunurilor sau pe desfasurarea de activitati (cod 16.02.02+16.02.03+16.02.50)</t>
  </si>
  <si>
    <t>1602</t>
  </si>
  <si>
    <t>Impozit pe mijloacele de transport (cod 16.02.02.01+16.02.02.02)</t>
  </si>
  <si>
    <t>160202</t>
  </si>
  <si>
    <t>Impozit pe mijloacele de transport detinute de persoane fizice *)</t>
  </si>
  <si>
    <t>16020201</t>
  </si>
  <si>
    <t>Impozit pe mijloacele de transport detinute de persoane juridice *)</t>
  </si>
  <si>
    <t>16020202</t>
  </si>
  <si>
    <t>Taxe si tarife pentru eliberarea de licente si autorizatii de functionare</t>
  </si>
  <si>
    <t>160203</t>
  </si>
  <si>
    <t>Alte taxe pe utilizarea bunurilor, autorizarea utilizarii bunurilor sau pe desfasurare de activitati</t>
  </si>
  <si>
    <t>160250</t>
  </si>
  <si>
    <t>A6. ALTE IMPOZITE SI TAXE FISCALE (cod 18.02)</t>
  </si>
  <si>
    <t>0011</t>
  </si>
  <si>
    <t>Alte impozite si taxe fiscale (cod 18.02.50)</t>
  </si>
  <si>
    <t>1802</t>
  </si>
  <si>
    <t>Alte impozite si taxe</t>
  </si>
  <si>
    <t>180250</t>
  </si>
  <si>
    <t>C. VENITURI NEFISCALE (cod 00.13+00.14)</t>
  </si>
  <si>
    <t>0012</t>
  </si>
  <si>
    <t>C1. VENITURI DIN PROPRIETATE (cod 30.02+31.02)</t>
  </si>
  <si>
    <t>0013</t>
  </si>
  <si>
    <t>Venituri din proprietate (cod 30.02.01+30.02.05+30.02.08+30.02.50)</t>
  </si>
  <si>
    <t>3002</t>
  </si>
  <si>
    <t>Varsaminte profit net regii autonome</t>
  </si>
  <si>
    <t>Venituri din concesiuni si inchirieri</t>
  </si>
  <si>
    <t>300205</t>
  </si>
  <si>
    <t>C2. VANZARI DE BUNURI SI SERVICII (cod 33.02+34.02+35.02+36.02+37.02)</t>
  </si>
  <si>
    <t>0014</t>
  </si>
  <si>
    <t>Venituri din prestari de servicii si alte activitati (cod33.02.08+33.02.10+33.02.12+33.02.24+33.02.27+33.02.28+33.02.50)</t>
  </si>
  <si>
    <t>3302</t>
  </si>
  <si>
    <t>Venituri din prestari de servicii</t>
  </si>
  <si>
    <t>330208</t>
  </si>
  <si>
    <t>Contributia parintilor sau sustinatorilor legali pentru intretinerea copiilor in crese</t>
  </si>
  <si>
    <t>330210</t>
  </si>
  <si>
    <t>Venituri din taxe administrative, eliberari permise (cod34.02.02+34.02.50)</t>
  </si>
  <si>
    <t>3402</t>
  </si>
  <si>
    <t>Taxe extrajudiciare de timbru</t>
  </si>
  <si>
    <t>340202</t>
  </si>
  <si>
    <t>Amenzi, penalitati si confiscari (cod 35.02.01 la 35.02.03+35.02.50)</t>
  </si>
  <si>
    <t>3502</t>
  </si>
  <si>
    <t>Venituri din amenzi si alte sanctiuni aplicate potrivit dispozitiilor legale</t>
  </si>
  <si>
    <t>350201</t>
  </si>
  <si>
    <t>3602</t>
  </si>
  <si>
    <t>Varsaminte din veniturile si/sau disponibilitatile institutiilor publice</t>
  </si>
  <si>
    <t>360205</t>
  </si>
  <si>
    <t>Taxe speciale</t>
  </si>
  <si>
    <t>360206</t>
  </si>
  <si>
    <t>Alte venituri</t>
  </si>
  <si>
    <t>360250</t>
  </si>
  <si>
    <t>Transferuri voluntare,altele decat subventiile (cod 37.02.01+37.02.50)</t>
  </si>
  <si>
    <t>3702</t>
  </si>
  <si>
    <t>Varsaminte din sectiunea de functionare pentru finantarea sectiunii de dezvoltare a bugetului local (cu semnul minus)</t>
  </si>
  <si>
    <t>370203</t>
  </si>
  <si>
    <t>Varsaminte din sectiunea de functionare</t>
  </si>
  <si>
    <t>370204</t>
  </si>
  <si>
    <t>II. VENITURI DIN CAPITAL (cod 39.02)</t>
  </si>
  <si>
    <t>0015</t>
  </si>
  <si>
    <t>Venituri din valorificarea unor bunuri (cod39.02.01+39.02.03+39.02.04+39.02.07+39.02.10)</t>
  </si>
  <si>
    <t>3902</t>
  </si>
  <si>
    <t>Venituri din valorificarea unor bunuri ale institutiilor publice</t>
  </si>
  <si>
    <t>390201</t>
  </si>
  <si>
    <t>Venituri din vanzarea locuintelor construite din fondurile statului</t>
  </si>
  <si>
    <t>390203</t>
  </si>
  <si>
    <t>Venituri din vanzarea unor bunuri apartinand domeniului privat al statului sau al unitatilor administrativ-teritoriale</t>
  </si>
  <si>
    <t>390207</t>
  </si>
  <si>
    <t>Depozite speciale pentru constructii de locuinte</t>
  </si>
  <si>
    <t>390210</t>
  </si>
  <si>
    <t>III OPERATIUNI FINANCIARE (COD 4002)</t>
  </si>
  <si>
    <t>0016</t>
  </si>
  <si>
    <t>Incasari din rambursarea imprumuturilor acordate (cod 40.02.06+40.02.07+40.02.10+40.02.11+40.02.50)</t>
  </si>
  <si>
    <t>4002</t>
  </si>
  <si>
    <t>Sume primite prin mecanismul decontarii cererilor de plata</t>
  </si>
  <si>
    <t>IV. SUBVENTII (cod 00.18)</t>
  </si>
  <si>
    <t>0017</t>
  </si>
  <si>
    <t>SUBVENTII DE LA ALTE NIVELE ALE ADMINISTRATIEI PUBLICE (cod 42.02+43.02)</t>
  </si>
  <si>
    <t>0018</t>
  </si>
  <si>
    <t>4202</t>
  </si>
  <si>
    <t>Subventii de la bugetul de stat catre bugetele locale necesare sustinerii derularii proiectelor finantate din fonduri externe nerambursabile (FEN) postaderare</t>
  </si>
  <si>
    <t>420220</t>
  </si>
  <si>
    <t>Subventii pentru acordarea ajutorului pentru încalzirea locuintei cu lemne, carbuni, combustibili petrolieri</t>
  </si>
  <si>
    <t>420234</t>
  </si>
  <si>
    <t>Subventii din bugetul de stat pentru finantarea sanatatii</t>
  </si>
  <si>
    <t>420241</t>
  </si>
  <si>
    <t>Subventii de la alte administratii</t>
  </si>
  <si>
    <t>Sume primite de la UE/alti donatori in contul platilor efectuate si prefinantari (cod 45.02.01 la 45.02.05 +45.02.07+45.02.08+45.02.15 la 45.02.21)</t>
  </si>
  <si>
    <t>4502</t>
  </si>
  <si>
    <t>Fondul European de Dezvoltare Regionala (cod 45.02.01.01+45.02.01.02+45.02.01.03) *)</t>
  </si>
  <si>
    <t>450201</t>
  </si>
  <si>
    <t>Sume primite in contul platilor efectuate in anul curent</t>
  </si>
  <si>
    <t>45020101</t>
  </si>
  <si>
    <t>Sume primite in contul platilor efectuate in anii anteriori</t>
  </si>
  <si>
    <t>45020102</t>
  </si>
  <si>
    <t>Prefinantare</t>
  </si>
  <si>
    <t>45020103</t>
  </si>
  <si>
    <t>VENITURILE SECTIUNII DE FUNCTIONARE (cod 00.02+00.16+00.17) - TOTAL</t>
  </si>
  <si>
    <t>VENITURI PROPRII (00.02-11.02-37.02+00.16)</t>
  </si>
  <si>
    <t>Venituri din prestari de servicii si alte activitati (cod 33.02.08 + 33.02.10 + 33.02.12 + 33.02.24 +33.02.27+33.02.28+33.02.50)</t>
  </si>
  <si>
    <t>Venituri din recuperarea cheltuielilor de judecata, imputatii si despagubiri</t>
  </si>
  <si>
    <t>Venituri din taxe administrative, eliberari permise (cod 34.02.02+34.02.50)</t>
  </si>
  <si>
    <t>Alte amenzi, penalitati si confiscari</t>
  </si>
  <si>
    <t>Transferuri voluntare, altele decat subventiile (cod 37.02.01+37.02.03+37.02.50)</t>
  </si>
  <si>
    <t>Subventii de la bugetul de stat (cod 42.02.21+42.02.28+42.02.32 la 42.02.36 +42.02.41 + 42.02.42+40.02.44 la 42.02.46+42.02.51+42.02.54)</t>
  </si>
  <si>
    <t>VENITURII PROPRII (cod 00.02-11.02-37.02+00.15+00.16)</t>
  </si>
  <si>
    <t>I VENITURI CURENTE (cod 00.12)</t>
  </si>
  <si>
    <t>C. VENITURI NEFISCALE ( 00.14)</t>
  </si>
  <si>
    <t>C2. VANZARI DE BUNURI SI SERVICII (cod36.02+37.02)</t>
  </si>
  <si>
    <t>Transferuri voluntare, altele decat subventiile (cod 37.02.04+37.02.05)</t>
  </si>
  <si>
    <t>Venituri din valorificarea unor bunuri ( cod 39.02.01+39.02.03+39.02.04+39.02.07+39.02.10)</t>
  </si>
  <si>
    <t>Finantarea programului National De Dezvoltare Locala</t>
  </si>
  <si>
    <t>Sume primite în contul platilor efectuate în anul curent</t>
  </si>
  <si>
    <t>Sume primite în contul platilor efectuate în anii anteriori</t>
  </si>
  <si>
    <t>4902</t>
  </si>
  <si>
    <t>Autoritati publice si actiuni externe (cod 51.02.01)</t>
  </si>
  <si>
    <t>5102</t>
  </si>
  <si>
    <t>TITLUL I. CHELTUIELI DE PERSONAL (cod 10.01+10.02+10.03)</t>
  </si>
  <si>
    <t>10</t>
  </si>
  <si>
    <t>TITLUL II BUNURI SI SERVICII (cod 20.01 la 20.30)</t>
  </si>
  <si>
    <t>20</t>
  </si>
  <si>
    <t>TITLUL VII ALTE TRANSFERURI (cod 55.01)</t>
  </si>
  <si>
    <t>55</t>
  </si>
  <si>
    <t>TITLUL XVI RAMBURSARI DE CREDITE (cod 81.01+81.02)</t>
  </si>
  <si>
    <t>81</t>
  </si>
  <si>
    <t>Alte servicii publice generale (cod 54.02.05 +54.02.06+ 4.02.07+54.02.10+54.02.50)</t>
  </si>
  <si>
    <t>5402</t>
  </si>
  <si>
    <t>TITLUL V FONDURI DE REZERVA (cod 50.01la 50.04)</t>
  </si>
  <si>
    <t>50</t>
  </si>
  <si>
    <t>Tranzactii privind datoria publica si împrumuturi</t>
  </si>
  <si>
    <t>5502</t>
  </si>
  <si>
    <t>TITLUL III DOBANZI (cod 30.01+30.02+30.03)</t>
  </si>
  <si>
    <t>30</t>
  </si>
  <si>
    <t>Ordine publica si siguranta nationala (cod 61.02.03 +61.02.05+ 61.02.50)</t>
  </si>
  <si>
    <t>6102</t>
  </si>
  <si>
    <t>TITLUL VI TRANSFERURI INTRE UNITATI ALE ADMINISTRATIEI PUBLICE (cod 51.01+51.02)</t>
  </si>
  <si>
    <t>51</t>
  </si>
  <si>
    <t>Invatamant (cod 65.02.03 la 65.02.05+65.02.07+65.02.11+65.02.50)</t>
  </si>
  <si>
    <t>6502</t>
  </si>
  <si>
    <t>TITLUL X ALTE CHELTUIELI (cod 59.01 la 59.31)</t>
  </si>
  <si>
    <t>59</t>
  </si>
  <si>
    <t>Sanatate (cod 66.02.06+66.02.08+66.02.50)</t>
  </si>
  <si>
    <t>6602</t>
  </si>
  <si>
    <t>Cultura, recreere si religie (cod 67.02.03+67.02.05+67.02.06+67.02.50)</t>
  </si>
  <si>
    <t>6702</t>
  </si>
  <si>
    <t>Asigurari si asistenta sociala (cod 68.02.04+68.02.05+68.02.06+68.02.10+68.02.11+68.02.12+68.02.</t>
  </si>
  <si>
    <t>6802</t>
  </si>
  <si>
    <t>TITLUL IX ASISTENTA SOCIALA (cod 57.02)</t>
  </si>
  <si>
    <t>57</t>
  </si>
  <si>
    <t>Locuinte, servicii si dezvoltare publica (cod 70.02.03+70.02.05+70.02.06+70.02.07+70.02.50)</t>
  </si>
  <si>
    <t>7002</t>
  </si>
  <si>
    <t>TITLUL IV SUBVENTII (cod 40.01 la 40.30)</t>
  </si>
  <si>
    <t>40</t>
  </si>
  <si>
    <t>Titlul VIII PROIECTE CU FINANTARE DIN FONDURI EXTERNE NERAMBURSABILE (FEN) POSTADERARE (cod 56.01 la 56.24)</t>
  </si>
  <si>
    <t>TITLUL XII ACTIVE NEFINANCIARE (cod 71.01+71.02+71.03)</t>
  </si>
  <si>
    <t>TITLUL XIII ACTIVE FINANCIARE (cod 72.01)</t>
  </si>
  <si>
    <t>71</t>
  </si>
  <si>
    <t>56</t>
  </si>
  <si>
    <t>Protectia mediului</t>
  </si>
  <si>
    <t>Actiuni generale economice, comerciale si de munca (cod 80.02.01)</t>
  </si>
  <si>
    <t>8002</t>
  </si>
  <si>
    <t>Transporturi (cod 84.02.03+84.02.06+84.02.50)</t>
  </si>
  <si>
    <t>8402</t>
  </si>
  <si>
    <t>Excedent Venituri - Cheltuieli</t>
  </si>
  <si>
    <t>Anexa nr. 2</t>
  </si>
  <si>
    <t xml:space="preserve">                                                  BUGETUL VENITURI PROPRII SI SUBVENTII</t>
  </si>
  <si>
    <t>1</t>
  </si>
  <si>
    <t>TOTAL VENITURI (cod 000110F+000110D)</t>
  </si>
  <si>
    <t>VENITURILE SECTIUNII FUNCTIONARE</t>
  </si>
  <si>
    <t>000110F</t>
  </si>
  <si>
    <t>3</t>
  </si>
  <si>
    <t>002</t>
  </si>
  <si>
    <t>4</t>
  </si>
  <si>
    <t>C. VENITURI NEFISCALE</t>
  </si>
  <si>
    <t>5</t>
  </si>
  <si>
    <t>C1. VENITURI DIN PROPRIETATE (cod 30.10+31.10)</t>
  </si>
  <si>
    <t>6</t>
  </si>
  <si>
    <t>Venituri din proprietate (cod 30.10.01+30.10.05+30.10.08+30.10.50)</t>
  </si>
  <si>
    <t>7</t>
  </si>
  <si>
    <t>8</t>
  </si>
  <si>
    <t>Alte venituri din proprietate</t>
  </si>
  <si>
    <t>9</t>
  </si>
  <si>
    <t>Venituri din prestari de servicii si alte activitati (cod 33.10.08+33.10.10+33.10.12+33.10.24+33.10.27+33.10.28+33.10.50)</t>
  </si>
  <si>
    <t>11</t>
  </si>
  <si>
    <t>Taxe si alte venituri invatamant</t>
  </si>
  <si>
    <t>12</t>
  </si>
  <si>
    <t>331008</t>
  </si>
  <si>
    <t>13</t>
  </si>
  <si>
    <t>Contributia intretinere persoane asistate</t>
  </si>
  <si>
    <t>14</t>
  </si>
  <si>
    <t>Contributia elevilor in camine</t>
  </si>
  <si>
    <t>15</t>
  </si>
  <si>
    <t>Venituri din valorificarea productiei proprii</t>
  </si>
  <si>
    <t>16</t>
  </si>
  <si>
    <t>Venituri din organizarea de cursuri de perfectionare</t>
  </si>
  <si>
    <t xml:space="preserve">Venituri din contractele incheiate cu instit. de medicina legala </t>
  </si>
  <si>
    <t>331032</t>
  </si>
  <si>
    <t>17</t>
  </si>
  <si>
    <t>Alte venituri din prestari de servicii si alte activitati</t>
  </si>
  <si>
    <t>3510</t>
  </si>
  <si>
    <t>351050</t>
  </si>
  <si>
    <t>18</t>
  </si>
  <si>
    <t>19</t>
  </si>
  <si>
    <t>Donatii si sponsorizari</t>
  </si>
  <si>
    <t>Varsaminte din sectiunea de functionare pentru finantarea sectiunii  de dezvoltare a bugetului local</t>
  </si>
  <si>
    <t>21</t>
  </si>
  <si>
    <t>22</t>
  </si>
  <si>
    <t>Veniturile sectiunii de dezvoltare</t>
  </si>
  <si>
    <t>000110D</t>
  </si>
  <si>
    <t>23</t>
  </si>
  <si>
    <t>24</t>
  </si>
  <si>
    <t>Subventii pentru institutii publice destinate sectiunii de dezvoltare</t>
  </si>
  <si>
    <t>25</t>
  </si>
  <si>
    <t>TOTAL CHELTUIELI (cod 61.10+65.1067.10+68.10+70.10)</t>
  </si>
  <si>
    <t>26</t>
  </si>
  <si>
    <t>CHELTUIELILE SECTIUNII DE FUNCTIONARE (cod 50.10+59.10+63.10+69.10+79.10)</t>
  </si>
  <si>
    <t>27</t>
  </si>
  <si>
    <t>Ordine publica si siguranta nationala (cod 61.10)</t>
  </si>
  <si>
    <t>28</t>
  </si>
  <si>
    <t>TITLUL I. CHELTUIELI DE PERSONAL (cod 10.01+10.10+10.03)</t>
  </si>
  <si>
    <t>29</t>
  </si>
  <si>
    <t>Invatamant (cod 65.10)</t>
  </si>
  <si>
    <t>31</t>
  </si>
  <si>
    <t>32</t>
  </si>
  <si>
    <t>Cultura, recreere si religie (Centrul Cultural)</t>
  </si>
  <si>
    <t>33</t>
  </si>
  <si>
    <t xml:space="preserve">Asigurari si asistenta sociala </t>
  </si>
  <si>
    <t>Locuinte, servicii si dezvoltare publica (Directia Patrimoniu si Piete)</t>
  </si>
  <si>
    <t>CHELTUIELILE SECTIUNII DE DEZVOLTARE (cod61.10+65.10+67.10+70.10)</t>
  </si>
  <si>
    <t>TITLUL XII ACTIVE NEFINANCIARE (cod 71.01+71.10+71.03)</t>
  </si>
  <si>
    <t>Invatamant (cod 65.10.03 la 65.10.05+65.10.11)</t>
  </si>
  <si>
    <t>Cultura, recreere si religie (cod 67.10.03)</t>
  </si>
  <si>
    <t>Locuinte, servicii si dezvoltare publica (cod 70.10.03+70.10.04+70.10.50)</t>
  </si>
  <si>
    <t>BUGET LOCAL</t>
  </si>
  <si>
    <t>Indicator</t>
  </si>
  <si>
    <t>Venituri total d.c.</t>
  </si>
  <si>
    <r>
      <t xml:space="preserve">        </t>
    </r>
    <r>
      <rPr>
        <sz val="13"/>
        <color indexed="8"/>
        <rFont val="Arial"/>
        <family val="2"/>
      </rPr>
      <t>- Sectiunea de functionare</t>
    </r>
  </si>
  <si>
    <r>
      <t xml:space="preserve">        </t>
    </r>
    <r>
      <rPr>
        <sz val="13"/>
        <color indexed="8"/>
        <rFont val="Arial"/>
        <family val="2"/>
      </rPr>
      <t>- Sectiunea de dezvoltare</t>
    </r>
  </si>
  <si>
    <t>Cheltuieli total d.c.</t>
  </si>
  <si>
    <t>Mecanismul financiar SEE</t>
  </si>
  <si>
    <t xml:space="preserve">Locuinte, servicii si dezvoltare publica </t>
  </si>
  <si>
    <t>7007</t>
  </si>
  <si>
    <t xml:space="preserve">Transporturi </t>
  </si>
  <si>
    <t xml:space="preserve">TITLUL XII ACTIVE NEFINANCIARE </t>
  </si>
  <si>
    <t xml:space="preserve">Titlul VIII PROIECTE CU FINANTARE DIN FONDURI EXTERNE NERAMBURSABILE (FEN) POSTADERARE </t>
  </si>
  <si>
    <t xml:space="preserve">CHELTUIELILE SECTIUNII DE DEZVOLTARE </t>
  </si>
  <si>
    <t>TOTAL CHELTUIELI</t>
  </si>
  <si>
    <t>Anexa nr. 3</t>
  </si>
  <si>
    <t>8407</t>
  </si>
  <si>
    <t>Alte venituri din concesiuni si inchirieri de catre institutiile publice</t>
  </si>
  <si>
    <t>la HCL nr ________</t>
  </si>
  <si>
    <t>Sume din excedentul bug. Local utilizate pt finantarea chelt. Sect. De dezv.</t>
  </si>
  <si>
    <t>3610</t>
  </si>
  <si>
    <t xml:space="preserve">Alte venituri </t>
  </si>
  <si>
    <t>Transferuri voluntare, altele decat subventiile</t>
  </si>
  <si>
    <t>3710</t>
  </si>
  <si>
    <t>4310</t>
  </si>
  <si>
    <t xml:space="preserve">Subventii pt institutii publice </t>
  </si>
  <si>
    <t>Venituri din dividende de la alti platitori</t>
  </si>
  <si>
    <t>301008</t>
  </si>
  <si>
    <t>TOTAL CHELTUIELI (cod 51.02+54.02+55.02+61.02+65.02+66.02+67.02+68.02+70.02+74.02)</t>
  </si>
  <si>
    <t>realizat</t>
  </si>
  <si>
    <t>Venituri din serbari si spectacole scolare,manifestari culturale, artistice si sportive</t>
  </si>
  <si>
    <t>331019</t>
  </si>
  <si>
    <t>Sume utilizate din excedentul anului precedent pt efectuarea de cheltuieli</t>
  </si>
  <si>
    <t>401015</t>
  </si>
  <si>
    <t>Sume utilizate de admin. Locale din excedentul anului precedent pt sect de functionare</t>
  </si>
  <si>
    <t>40101501</t>
  </si>
  <si>
    <t>Sume utilizate de admin. Locale din excedentul anului precedent pt sect de dezvoltare</t>
  </si>
  <si>
    <t>40101502</t>
  </si>
  <si>
    <t>C2. VANZARI DE BUNURI SI SERVICII (cod 33.10+34.10+35.10+36.10+37.10+)</t>
  </si>
  <si>
    <t>4907</t>
  </si>
  <si>
    <t>TOTAL VENITURI-SECTIUNEA DE DEZVOLTARE</t>
  </si>
  <si>
    <t>000108</t>
  </si>
  <si>
    <t>VENITURI CURENTE</t>
  </si>
  <si>
    <t>Transferuri voluntare, altele decat subventiile  (cod 37.08.06)</t>
  </si>
  <si>
    <t>3708</t>
  </si>
  <si>
    <t>Sume primite de administratiile locale in cadrul unor programe cu finantare nerambursabila</t>
  </si>
  <si>
    <t xml:space="preserve">Sume primite de la UE in contul platilor efectuate si prefinantari </t>
  </si>
  <si>
    <t>4508</t>
  </si>
  <si>
    <t>45081703</t>
  </si>
  <si>
    <t>CHELTUIELILE SECTIUNII DE DEZVOLTARE (cod 50.08+59.08++63.08+70.08+74.08+79.08)</t>
  </si>
  <si>
    <t>Invatamant (cod 65.08)</t>
  </si>
  <si>
    <t>6508</t>
  </si>
  <si>
    <t>TITLUL VI ALTE TRANSFERURI ( Cod 55.01 )</t>
  </si>
  <si>
    <t xml:space="preserve">Cultura, recreere si religie </t>
  </si>
  <si>
    <t>Asigurari si asistenta sociala.</t>
  </si>
  <si>
    <t>Subventii de la bugetul de stat</t>
  </si>
  <si>
    <t>Cofinantare publica acordata in cadrul mecanismului SEE</t>
  </si>
  <si>
    <t>TOTAL VENITURI</t>
  </si>
  <si>
    <t>Sume aferente creditelor interne</t>
  </si>
  <si>
    <t>CHELTUIELILE SECTIUNII DE FUNCTIONARE (cod 50.02+59.02+63.02+69.02+74.02+79.02)</t>
  </si>
  <si>
    <t xml:space="preserve">BUGETUL INSTITUTIILOR PUBLICE SI ACTIVITATILOR FINANTATE INTEGRAL SAU PARTIAL </t>
  </si>
  <si>
    <t>DIN VENITURI PROPRII</t>
  </si>
  <si>
    <t>Venituri total</t>
  </si>
  <si>
    <t>mii lei</t>
  </si>
  <si>
    <t>la HCL nr___</t>
  </si>
  <si>
    <t>la HCL nr____</t>
  </si>
  <si>
    <t xml:space="preserve">% realizare </t>
  </si>
  <si>
    <t>9808</t>
  </si>
  <si>
    <t>***</t>
  </si>
  <si>
    <t>****</t>
  </si>
  <si>
    <t xml:space="preserve">     BUGETUL FONDURILOR EXTERNE NERAMBURSABILE</t>
  </si>
  <si>
    <t>Sume defalcate din taxa pe valoarea adaugata pentru finantarea invatamantului particular sau confesional acreditat</t>
  </si>
  <si>
    <t>Sume defalcate din TVA (cod 11.02.01+11.02.02+11.02.05+11.02.06+11.02.09)</t>
  </si>
  <si>
    <t>Alte taxe pe servicii specifice</t>
  </si>
  <si>
    <t>Taxa hoteliere</t>
  </si>
  <si>
    <t>Alte impozite si taxe generale pe bunuri si servicii</t>
  </si>
  <si>
    <t>A4. IMPOZITE SI TAXE PE BUNURI SI SERVICII (cod 11.02+12.02+15.02+16.02)</t>
  </si>
  <si>
    <t>Sume provenite din finantarea bugetara a anilor precedenti</t>
  </si>
  <si>
    <t>Diverse venituri (cod 36.02.01+36.02.05+36.02.06+36.02.11+36.02.32+36.02.50)</t>
  </si>
  <si>
    <t>Diverse venituri (cod36.02.01+36.02.05+36.02.06+36.02.07+36.02.11+36.02.22+36.02.23+36.02.32+36.02.50)</t>
  </si>
  <si>
    <t>Diverse venituri (36.02)</t>
  </si>
  <si>
    <t>Taxa de reabilitare termica</t>
  </si>
  <si>
    <t>Titlul VIII PROIECTE CU FINANTARE DIN FONDURI EXTERNE NERAMBURSABILE AFERENTE CADRULUI FINANICAR 2014-2020(cod 58.01 la 58.05+58.11+58.12+58.16)</t>
  </si>
  <si>
    <t>Diverse venituri (36.10.50+36..10.32)</t>
  </si>
  <si>
    <t>Sume utilizate de administratiile locale din excedentul anului precedent pentru efectuarea de cheltuieli</t>
  </si>
  <si>
    <t>TITUL IV SUBVENTII (cod 40.03 la 40.30)</t>
  </si>
  <si>
    <t>!!mai putin cu 20000</t>
  </si>
  <si>
    <t>Buget initial 2016</t>
  </si>
  <si>
    <t>Buget final 2016</t>
  </si>
  <si>
    <t>Sume alocate din bugetul de stat aferente corectiilor financiare</t>
  </si>
  <si>
    <t xml:space="preserve">           Executia veniturilor si cheltuielilor pentru anul 2016</t>
  </si>
  <si>
    <t>Realizari 31.12.2016</t>
  </si>
  <si>
    <t>36103203</t>
  </si>
  <si>
    <t>36103202</t>
  </si>
  <si>
    <t xml:space="preserve"> BUGETUL CREDITELOR INTERNE</t>
  </si>
  <si>
    <t xml:space="preserve">Total buget 2017 </t>
  </si>
  <si>
    <t>Prevederi Trim. I 2017</t>
  </si>
  <si>
    <t>Realizari 31.03.2017</t>
  </si>
  <si>
    <t>Subventii de la alte administratii (cod 43.02.31)</t>
  </si>
  <si>
    <t>Sume alocate din bugetul AFIR, pentru sustinerea proiuectelor din PNDR 2014-2020</t>
  </si>
  <si>
    <t>VENITURILE SECTIUNII DE DEZVOLTARE (00.02+00.15+00.17+40.02+43.02+45.02) - TOTAL</t>
  </si>
  <si>
    <t>Sume primite de la UE/alti donatori in contul platilor efectuate si prefinantari aferente cadrului financiarb2014-2020 (cod 48.02.01 la 48.02.05 +48.02.11+48.02.12+48.02.15+ 48.02.19)</t>
  </si>
  <si>
    <t xml:space="preserve">Fondul European de Dezvoltare Regionala FEDR (cod 48.02.01.01+48.02.01.02+48.02.01.03) </t>
  </si>
  <si>
    <t>TOTAL VENITURI (cod00.02+00.15+00.16+00.17+45.02+48.02)</t>
  </si>
  <si>
    <t>CHELTUIELILE SECTIUNII DE DEZVOLTARE (cod 51.02+54.02++61.02+65.02+66.02+67.02+68.02+70.02)</t>
  </si>
  <si>
    <t>07020300</t>
  </si>
  <si>
    <t>Alte impozite si taxe pe proprietate</t>
  </si>
  <si>
    <t>070250</t>
  </si>
  <si>
    <t>TITLUL XIX Plati efectuate in anii precedenti</t>
  </si>
  <si>
    <t>Titlul VIII PROIECTE CU FINANTARE DIN FONDURI EXTERNE NERAMBURSABILE (FEN) POSTADERARE (cod 58.01 la 58.24)</t>
  </si>
  <si>
    <t>Autotitati publice si actiuni externe</t>
  </si>
  <si>
    <t>TITLUL XIX Plati efectuate in anii precedenti si recuperate in anul curent</t>
  </si>
  <si>
    <t>85</t>
  </si>
  <si>
    <t>Subventii de la bugetul de stat catre bugetele locale necesare sustinerii derularii proiectelor finantate din fonduri externe nerambursabile (FEN) postaderare aferente perioadei de programare 2014-2020</t>
  </si>
  <si>
    <t>Alte subventii primite de la administratia centrala pentru finanatarea unor activitati</t>
  </si>
  <si>
    <t>Subventii primite din Fondul de Interventie</t>
  </si>
  <si>
    <t>Subventii de la bugetul de stat (cod 42.02.01+42.02.05+42.02.09+42.02.10+42.02.12 la 42.02.20+42.02.29+42.02.40+42.02.51+42.02.52+42.02.55+42.02.57+42.02.58+42.02.59+42.02.28)</t>
  </si>
  <si>
    <t>Subventii de la bugetul de stat (cod42.02.01+42.02.05+42.02.09+42.02.10+42.02.12 la 42.02.21+42.02.28+42.02.29+42.02.32 la 42.02.36+42.02.40 la 42.02.42+42.02.44 la 42.02.46+42.02.51+42.02.52+42.02.54+42.02.55+42.02.28)</t>
  </si>
  <si>
    <t>Total buget 2018</t>
  </si>
  <si>
    <t>Prevederi Trim. I 2018</t>
  </si>
  <si>
    <t>Realizari 31.03.2018</t>
  </si>
  <si>
    <t>Alte transferuri voluntare</t>
  </si>
  <si>
    <t xml:space="preserve">           Executia veniturilor si cheltuielilor pentru Trimestrul I 2018</t>
  </si>
  <si>
    <t>Invatamant</t>
  </si>
  <si>
    <t>Cultura, recreere si religie</t>
  </si>
  <si>
    <t xml:space="preserve">        - Sectiunea de functionare</t>
  </si>
  <si>
    <t/>
  </si>
  <si>
    <t xml:space="preserve">        - Sectiunea de dezvoltare</t>
  </si>
  <si>
    <t xml:space="preserve">Cheltuieli total </t>
  </si>
  <si>
    <t>Sume repartizate din Fondul la dispozitia Consiliului Judetean</t>
  </si>
  <si>
    <t>040205</t>
  </si>
  <si>
    <t>Fondul Social Europen FSE</t>
  </si>
  <si>
    <t xml:space="preserve">Finantarea unor cheltuieli de capital ale unitatilor de invatamantt preuniversitar </t>
  </si>
  <si>
    <t>Programul de cooperare  elvetiano-roman vizand reducerea disparitatilor economicesi socilae din cadrul Uniunii europene extinse</t>
  </si>
  <si>
    <t>Subventii de la bugetul de stat pentru decontarea cheltuielilor pentru carantina</t>
  </si>
  <si>
    <t>Asistenta sociala</t>
  </si>
  <si>
    <t>58</t>
  </si>
  <si>
    <t>JUDETUL: Bistrita Nasaud</t>
  </si>
  <si>
    <t>JUDETUL: Bistriyta Nasaud</t>
  </si>
  <si>
    <t xml:space="preserve">           Executia veniturilor si cheltuielilor pe trimestrul IV 2020</t>
  </si>
  <si>
    <t>Buget initial 2020</t>
  </si>
  <si>
    <t>Buget aprobat la 30.11.2020</t>
  </si>
  <si>
    <t>Realizari 30.11.2020</t>
  </si>
  <si>
    <t>Subventii pentru finantarea liceelor cu profil preponderent agricol, pentru sectiunea functionare</t>
  </si>
  <si>
    <t>Subventii pentru finantarea liceelor cu profil preponderent agricol, pentru sectiunea dezvoltare</t>
  </si>
  <si>
    <t>Subventii pentru finantarea liceelor cu profil preponderent agricol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</si>
</sst>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2">
    <font>
      <sz val="10"/>
      <color rgb="FF000000"/>
      <name val="Arial"/>
      <family val="2"/>
    </font>
    <font>
      <sz val="11"/>
      <color indexed="8"/>
      <name val="Calibri"/>
      <family val="2"/>
    </font>
    <font>
      <sz val="13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3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18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b/>
      <sz val="11"/>
      <color rgb="FF333333"/>
      <name val="Calibri"/>
      <family val="2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59">
    <fill>
      <patternFill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/>
      <right/>
      <top/>
      <bottom style="thick">
        <color rgb="FF333399"/>
      </bottom>
    </border>
    <border>
      <left/>
      <right/>
      <top/>
      <bottom style="thick">
        <color rgb="FFC0C0C0"/>
      </bottom>
    </border>
    <border>
      <left/>
      <right/>
      <top/>
      <bottom style="medium">
        <color rgb="FF0066CC"/>
      </bottom>
    </border>
    <border>
      <left/>
      <right/>
      <top/>
      <bottom style="double">
        <color rgb="FFFF990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 style="thin">
        <color rgb="FF333399"/>
      </top>
      <bottom style="double">
        <color rgb="FF33339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3" borderId="0" applyNumberFormat="0" applyBorder="0" applyAlignment="0" applyProtection="0"/>
    <xf numFmtId="0" fontId="37" fillId="20" borderId="1" applyNumberFormat="0" applyAlignment="0" applyProtection="0"/>
    <xf numFmtId="0" fontId="38" fillId="21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4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4" fillId="7" borderId="1" applyNumberFormat="0" applyAlignment="0" applyProtection="0"/>
    <xf numFmtId="0" fontId="45" fillId="0" borderId="6" applyNumberFormat="0" applyFill="0" applyAlignment="0" applyProtection="0"/>
    <xf numFmtId="0" fontId="46" fillId="22" borderId="0" applyNumberFormat="0" applyBorder="0" applyAlignment="0" applyProtection="0"/>
    <xf numFmtId="0" fontId="3" fillId="0" borderId="0" applyNumberFormat="0" applyFont="0" applyBorder="0" applyProtection="0">
      <alignment/>
    </xf>
    <xf numFmtId="0" fontId="3" fillId="0" borderId="0" applyNumberFormat="0" applyFont="0" applyBorder="0" applyProtection="0">
      <alignment/>
    </xf>
    <xf numFmtId="0" fontId="3" fillId="0" borderId="0" applyNumberFormat="0" applyFont="0" applyBorder="0" applyProtection="0">
      <alignment/>
    </xf>
    <xf numFmtId="0" fontId="3" fillId="23" borderId="7" applyNumberFormat="0" applyFont="0" applyAlignment="0" applyProtection="0"/>
    <xf numFmtId="0" fontId="47" fillId="20" borderId="8" applyNumberFormat="0" applyAlignment="0" applyProtection="0"/>
    <xf numFmtId="9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87">
    <xf numFmtId="0" fontId="0" fillId="0" borderId="0" xfId="0" applyAlignment="1">
      <alignment/>
    </xf>
    <xf numFmtId="2" fontId="0" fillId="0" borderId="0" xfId="0" applyNumberFormat="1" applyAlignment="1" applyProtection="1">
      <alignment wrapText="1"/>
      <protection locked="0"/>
    </xf>
    <xf numFmtId="0" fontId="0" fillId="0" borderId="0" xfId="0" applyAlignment="1" applyProtection="1">
      <alignment horizontal="left"/>
      <protection locked="0"/>
    </xf>
    <xf numFmtId="0" fontId="4" fillId="0" borderId="0" xfId="57" applyFont="1" applyFill="1" applyAlignment="1" applyProtection="1">
      <alignment horizontal="center"/>
      <protection locked="0"/>
    </xf>
    <xf numFmtId="0" fontId="4" fillId="0" borderId="10" xfId="0" applyFont="1" applyBorder="1" applyAlignment="1">
      <alignment horizontal="center" vertical="top" wrapText="1"/>
    </xf>
    <xf numFmtId="2" fontId="4" fillId="0" borderId="10" xfId="0" applyNumberFormat="1" applyFont="1" applyBorder="1" applyAlignment="1" applyProtection="1">
      <alignment horizontal="center" vertical="top" wrapText="1"/>
      <protection locked="0"/>
    </xf>
    <xf numFmtId="0" fontId="4" fillId="0" borderId="10" xfId="0" applyFont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/>
      <protection locked="0"/>
    </xf>
    <xf numFmtId="4" fontId="0" fillId="0" borderId="0" xfId="0" applyNumberFormat="1" applyAlignment="1" applyProtection="1">
      <alignment/>
      <protection locked="0"/>
    </xf>
    <xf numFmtId="2" fontId="5" fillId="24" borderId="10" xfId="0" applyNumberFormat="1" applyFont="1" applyFill="1" applyBorder="1" applyAlignment="1" applyProtection="1">
      <alignment wrapText="1"/>
      <protection locked="0"/>
    </xf>
    <xf numFmtId="0" fontId="4" fillId="0" borderId="0" xfId="58" applyFont="1" applyFill="1" applyAlignment="1" applyProtection="1">
      <alignment/>
      <protection locked="0"/>
    </xf>
    <xf numFmtId="0" fontId="3" fillId="0" borderId="0" xfId="58" applyFont="1" applyFill="1" applyAlignment="1" applyProtection="1">
      <alignment horizontal="left" vertical="center" wrapText="1"/>
      <protection locked="0"/>
    </xf>
    <xf numFmtId="49" fontId="3" fillId="0" borderId="0" xfId="58" applyNumberFormat="1" applyFont="1" applyFill="1" applyAlignment="1" applyProtection="1">
      <alignment horizontal="left"/>
      <protection locked="0"/>
    </xf>
    <xf numFmtId="0" fontId="3" fillId="0" borderId="0" xfId="58" applyFont="1" applyFill="1" applyAlignment="1" applyProtection="1">
      <alignment horizontal="left"/>
      <protection locked="0"/>
    </xf>
    <xf numFmtId="0" fontId="3" fillId="0" borderId="0" xfId="58" applyFont="1" applyFill="1" applyAlignment="1" applyProtection="1">
      <alignment/>
      <protection locked="0"/>
    </xf>
    <xf numFmtId="49" fontId="4" fillId="0" borderId="0" xfId="58" applyNumberFormat="1" applyFont="1" applyFill="1" applyAlignment="1" applyProtection="1">
      <alignment horizontal="left"/>
      <protection locked="0"/>
    </xf>
    <xf numFmtId="0" fontId="4" fillId="0" borderId="0" xfId="58" applyFont="1" applyFill="1" applyAlignment="1" applyProtection="1">
      <alignment horizontal="left"/>
      <protection locked="0"/>
    </xf>
    <xf numFmtId="0" fontId="4" fillId="0" borderId="0" xfId="58" applyFont="1" applyFill="1" applyAlignment="1">
      <alignment/>
    </xf>
    <xf numFmtId="0" fontId="4" fillId="0" borderId="0" xfId="58" applyFont="1" applyFill="1" applyAlignment="1" applyProtection="1">
      <alignment horizontal="left" vertical="center" wrapText="1"/>
      <protection locked="0"/>
    </xf>
    <xf numFmtId="0" fontId="4" fillId="0" borderId="0" xfId="58" applyFont="1" applyFill="1" applyAlignment="1" applyProtection="1">
      <alignment horizontal="left" wrapText="1"/>
      <protection locked="0"/>
    </xf>
    <xf numFmtId="0" fontId="4" fillId="0" borderId="0" xfId="58" applyFont="1" applyFill="1" applyAlignment="1" applyProtection="1">
      <alignment horizontal="center" wrapText="1"/>
      <protection locked="0"/>
    </xf>
    <xf numFmtId="49" fontId="4" fillId="0" borderId="0" xfId="58" applyNumberFormat="1" applyFont="1" applyFill="1" applyAlignment="1" applyProtection="1">
      <alignment horizontal="left" wrapText="1"/>
      <protection locked="0"/>
    </xf>
    <xf numFmtId="0" fontId="3" fillId="0" borderId="0" xfId="58" applyFont="1" applyFill="1" applyAlignment="1">
      <alignment/>
    </xf>
    <xf numFmtId="0" fontId="4" fillId="25" borderId="10" xfId="58" applyFont="1" applyFill="1" applyBorder="1" applyAlignment="1">
      <alignment horizontal="left" vertical="center" wrapText="1"/>
    </xf>
    <xf numFmtId="4" fontId="4" fillId="25" borderId="10" xfId="58" applyNumberFormat="1" applyFont="1" applyFill="1" applyBorder="1" applyAlignment="1">
      <alignment horizontal="right"/>
    </xf>
    <xf numFmtId="0" fontId="4" fillId="26" borderId="0" xfId="58" applyFont="1" applyFill="1" applyAlignment="1" applyProtection="1">
      <alignment/>
      <protection locked="0"/>
    </xf>
    <xf numFmtId="0" fontId="4" fillId="25" borderId="10" xfId="58" applyFont="1" applyFill="1" applyBorder="1" applyAlignment="1" applyProtection="1">
      <alignment horizontal="left" vertical="center" wrapText="1"/>
      <protection locked="0"/>
    </xf>
    <xf numFmtId="4" fontId="4" fillId="25" borderId="10" xfId="58" applyNumberFormat="1" applyFont="1" applyFill="1" applyBorder="1" applyAlignment="1" applyProtection="1">
      <alignment horizontal="right"/>
      <protection locked="0"/>
    </xf>
    <xf numFmtId="0" fontId="4" fillId="24" borderId="10" xfId="58" applyFont="1" applyFill="1" applyBorder="1" applyAlignment="1" applyProtection="1">
      <alignment horizontal="left" vertical="center" wrapText="1"/>
      <protection locked="0"/>
    </xf>
    <xf numFmtId="4" fontId="4" fillId="24" borderId="10" xfId="58" applyNumberFormat="1" applyFont="1" applyFill="1" applyBorder="1" applyAlignment="1" applyProtection="1">
      <alignment horizontal="right"/>
      <protection locked="0"/>
    </xf>
    <xf numFmtId="0" fontId="3" fillId="24" borderId="10" xfId="58" applyFont="1" applyFill="1" applyBorder="1" applyAlignment="1" applyProtection="1">
      <alignment horizontal="left" vertical="center" wrapText="1"/>
      <protection locked="0"/>
    </xf>
    <xf numFmtId="4" fontId="3" fillId="24" borderId="10" xfId="58" applyNumberFormat="1" applyFont="1" applyFill="1" applyBorder="1" applyAlignment="1" applyProtection="1">
      <alignment horizontal="right"/>
      <protection locked="0"/>
    </xf>
    <xf numFmtId="49" fontId="3" fillId="0" borderId="0" xfId="58" applyNumberFormat="1" applyFont="1" applyFill="1" applyAlignment="1" applyProtection="1">
      <alignment/>
      <protection locked="0"/>
    </xf>
    <xf numFmtId="0" fontId="3" fillId="0" borderId="0" xfId="59" applyFont="1" applyFill="1" applyAlignment="1">
      <alignment/>
    </xf>
    <xf numFmtId="0" fontId="4" fillId="0" borderId="0" xfId="59" applyFont="1" applyFill="1" applyAlignment="1">
      <alignment/>
    </xf>
    <xf numFmtId="0" fontId="6" fillId="0" borderId="10" xfId="57" applyFont="1" applyFill="1" applyBorder="1" applyAlignment="1">
      <alignment horizontal="center" vertical="top" wrapText="1"/>
    </xf>
    <xf numFmtId="0" fontId="6" fillId="0" borderId="10" xfId="57" applyFont="1" applyFill="1" applyBorder="1" applyAlignment="1">
      <alignment horizontal="justify" vertical="top" wrapText="1"/>
    </xf>
    <xf numFmtId="4" fontId="6" fillId="0" borderId="10" xfId="57" applyNumberFormat="1" applyFont="1" applyFill="1" applyBorder="1" applyAlignment="1">
      <alignment horizontal="right" vertical="top" wrapText="1"/>
    </xf>
    <xf numFmtId="10" fontId="4" fillId="0" borderId="10" xfId="57" applyNumberFormat="1" applyFont="1" applyFill="1" applyBorder="1" applyAlignment="1">
      <alignment horizontal="right" vertical="center"/>
    </xf>
    <xf numFmtId="0" fontId="3" fillId="0" borderId="0" xfId="57" applyFont="1" applyFill="1" applyAlignment="1">
      <alignment/>
    </xf>
    <xf numFmtId="0" fontId="0" fillId="0" borderId="0" xfId="0" applyAlignment="1" applyProtection="1">
      <alignment horizontal="center"/>
      <protection locked="0"/>
    </xf>
    <xf numFmtId="0" fontId="4" fillId="0" borderId="0" xfId="58" applyFont="1" applyFill="1" applyAlignment="1">
      <alignment horizontal="center"/>
    </xf>
    <xf numFmtId="0" fontId="6" fillId="0" borderId="0" xfId="57" applyFont="1" applyFill="1" applyAlignment="1">
      <alignment/>
    </xf>
    <xf numFmtId="0" fontId="10" fillId="0" borderId="0" xfId="57" applyFont="1" applyFill="1" applyAlignment="1">
      <alignment/>
    </xf>
    <xf numFmtId="0" fontId="6" fillId="0" borderId="0" xfId="59" applyFont="1" applyFill="1" applyAlignment="1">
      <alignment horizontal="left"/>
    </xf>
    <xf numFmtId="0" fontId="6" fillId="0" borderId="0" xfId="59" applyFont="1" applyFill="1" applyAlignment="1">
      <alignment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2" fontId="4" fillId="0" borderId="0" xfId="0" applyNumberFormat="1" applyFont="1" applyAlignment="1" applyProtection="1">
      <alignment horizontal="left" wrapText="1"/>
      <protection locked="0"/>
    </xf>
    <xf numFmtId="0" fontId="4" fillId="0" borderId="0" xfId="57" applyFont="1" applyFill="1" applyAlignment="1" applyProtection="1">
      <alignment horizontal="center"/>
      <protection locked="0"/>
    </xf>
    <xf numFmtId="0" fontId="4" fillId="0" borderId="0" xfId="0" applyFont="1" applyAlignment="1" applyProtection="1">
      <alignment horizontal="left" wrapText="1"/>
      <protection locked="0"/>
    </xf>
    <xf numFmtId="3" fontId="0" fillId="0" borderId="0" xfId="0" applyNumberFormat="1" applyAlignment="1">
      <alignment/>
    </xf>
    <xf numFmtId="0" fontId="0" fillId="0" borderId="0" xfId="0" applyAlignment="1">
      <alignment wrapText="1"/>
    </xf>
    <xf numFmtId="0" fontId="4" fillId="0" borderId="10" xfId="0" applyFont="1" applyBorder="1" applyAlignment="1">
      <alignment horizontal="center" vertical="top" wrapText="1"/>
    </xf>
    <xf numFmtId="2" fontId="4" fillId="0" borderId="10" xfId="0" applyNumberFormat="1" applyFont="1" applyBorder="1" applyAlignment="1" applyProtection="1">
      <alignment horizontal="center" vertical="top" wrapText="1"/>
      <protection locked="0"/>
    </xf>
    <xf numFmtId="0" fontId="4" fillId="0" borderId="10" xfId="0" applyFont="1" applyBorder="1" applyAlignment="1" applyProtection="1">
      <alignment horizontal="center" vertical="top" wrapText="1"/>
      <protection locked="0"/>
    </xf>
    <xf numFmtId="3" fontId="11" fillId="25" borderId="10" xfId="0" applyNumberFormat="1" applyFont="1" applyFill="1" applyBorder="1" applyAlignment="1">
      <alignment/>
    </xf>
    <xf numFmtId="0" fontId="11" fillId="25" borderId="10" xfId="0" applyFont="1" applyFill="1" applyBorder="1" applyAlignment="1">
      <alignment wrapText="1"/>
    </xf>
    <xf numFmtId="0" fontId="11" fillId="25" borderId="10" xfId="0" applyFont="1" applyFill="1" applyBorder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3" fontId="5" fillId="25" borderId="10" xfId="0" applyNumberFormat="1" applyFont="1" applyFill="1" applyBorder="1" applyAlignment="1">
      <alignment/>
    </xf>
    <xf numFmtId="0" fontId="5" fillId="25" borderId="10" xfId="0" applyFont="1" applyFill="1" applyBorder="1" applyAlignment="1">
      <alignment wrapText="1"/>
    </xf>
    <xf numFmtId="0" fontId="5" fillId="25" borderId="10" xfId="0" applyFont="1" applyFill="1" applyBorder="1" applyAlignment="1">
      <alignment/>
    </xf>
    <xf numFmtId="3" fontId="5" fillId="25" borderId="10" xfId="0" applyNumberFormat="1" applyFont="1" applyFill="1" applyBorder="1" applyAlignment="1">
      <alignment horizontal="right"/>
    </xf>
    <xf numFmtId="2" fontId="5" fillId="25" borderId="10" xfId="0" applyNumberFormat="1" applyFont="1" applyFill="1" applyBorder="1" applyAlignment="1">
      <alignment wrapText="1"/>
    </xf>
    <xf numFmtId="0" fontId="5" fillId="25" borderId="10" xfId="0" applyFont="1" applyFill="1" applyBorder="1" applyAlignment="1">
      <alignment horizontal="left"/>
    </xf>
    <xf numFmtId="2" fontId="11" fillId="25" borderId="10" xfId="0" applyNumberFormat="1" applyFont="1" applyFill="1" applyBorder="1" applyAlignment="1" applyProtection="1">
      <alignment wrapText="1"/>
      <protection/>
    </xf>
    <xf numFmtId="0" fontId="11" fillId="25" borderId="10" xfId="0" applyFont="1" applyFill="1" applyBorder="1" applyAlignment="1" applyProtection="1">
      <alignment/>
      <protection/>
    </xf>
    <xf numFmtId="3" fontId="11" fillId="25" borderId="10" xfId="0" applyNumberFormat="1" applyFont="1" applyFill="1" applyBorder="1" applyAlignment="1" applyProtection="1">
      <alignment horizontal="right"/>
      <protection/>
    </xf>
    <xf numFmtId="49" fontId="11" fillId="25" borderId="10" xfId="0" applyNumberFormat="1" applyFont="1" applyFill="1" applyBorder="1" applyAlignment="1" applyProtection="1">
      <alignment/>
      <protection/>
    </xf>
    <xf numFmtId="2" fontId="5" fillId="25" borderId="10" xfId="0" applyNumberFormat="1" applyFont="1" applyFill="1" applyBorder="1" applyAlignment="1" applyProtection="1">
      <alignment wrapText="1"/>
      <protection/>
    </xf>
    <xf numFmtId="0" fontId="5" fillId="25" borderId="10" xfId="0" applyFont="1" applyFill="1" applyBorder="1" applyAlignment="1" applyProtection="1">
      <alignment horizontal="left"/>
      <protection/>
    </xf>
    <xf numFmtId="3" fontId="5" fillId="25" borderId="10" xfId="0" applyNumberFormat="1" applyFont="1" applyFill="1" applyBorder="1" applyAlignment="1" applyProtection="1">
      <alignment horizontal="right"/>
      <protection/>
    </xf>
    <xf numFmtId="0" fontId="5" fillId="25" borderId="10" xfId="0" applyFont="1" applyFill="1" applyBorder="1" applyAlignment="1" applyProtection="1">
      <alignment/>
      <protection/>
    </xf>
    <xf numFmtId="0" fontId="12" fillId="0" borderId="0" xfId="0" applyFont="1" applyAlignment="1">
      <alignment/>
    </xf>
    <xf numFmtId="3" fontId="12" fillId="0" borderId="0" xfId="0" applyNumberFormat="1" applyFont="1" applyAlignment="1">
      <alignment/>
    </xf>
    <xf numFmtId="3" fontId="11" fillId="25" borderId="0" xfId="0" applyNumberFormat="1" applyFont="1" applyFill="1" applyAlignment="1">
      <alignment horizontal="right"/>
    </xf>
    <xf numFmtId="0" fontId="11" fillId="25" borderId="0" xfId="0" applyFont="1" applyFill="1" applyAlignment="1">
      <alignment wrapText="1"/>
    </xf>
    <xf numFmtId="0" fontId="5" fillId="25" borderId="0" xfId="0" applyFont="1" applyFill="1" applyAlignment="1">
      <alignment wrapText="1"/>
    </xf>
    <xf numFmtId="1" fontId="5" fillId="25" borderId="10" xfId="0" applyNumberFormat="1" applyFont="1" applyFill="1" applyBorder="1" applyAlignment="1">
      <alignment horizontal="right"/>
    </xf>
    <xf numFmtId="0" fontId="11" fillId="25" borderId="10" xfId="0" applyFont="1" applyFill="1" applyBorder="1" applyAlignment="1" applyProtection="1">
      <alignment horizontal="left"/>
      <protection/>
    </xf>
    <xf numFmtId="0" fontId="11" fillId="25" borderId="10" xfId="0" applyFont="1" applyFill="1" applyBorder="1" applyAlignment="1" applyProtection="1">
      <alignment horizontal="left"/>
      <protection locked="0"/>
    </xf>
    <xf numFmtId="2" fontId="11" fillId="24" borderId="10" xfId="0" applyNumberFormat="1" applyFont="1" applyFill="1" applyBorder="1" applyAlignment="1" applyProtection="1">
      <alignment wrapText="1"/>
      <protection locked="0"/>
    </xf>
    <xf numFmtId="0" fontId="0" fillId="0" borderId="0" xfId="0" applyAlignment="1" applyProtection="1">
      <alignment/>
      <protection/>
    </xf>
    <xf numFmtId="0" fontId="4" fillId="0" borderId="0" xfId="58" applyFont="1" applyFill="1" applyAlignment="1" applyProtection="1">
      <alignment/>
      <protection locked="0"/>
    </xf>
    <xf numFmtId="0" fontId="3" fillId="0" borderId="0" xfId="58" applyFont="1" applyFill="1" applyAlignment="1" applyProtection="1">
      <alignment horizontal="left" vertical="center" wrapText="1"/>
      <protection locked="0"/>
    </xf>
    <xf numFmtId="49" fontId="3" fillId="0" borderId="0" xfId="58" applyNumberFormat="1" applyFont="1" applyFill="1" applyAlignment="1" applyProtection="1">
      <alignment horizontal="left"/>
      <protection locked="0"/>
    </xf>
    <xf numFmtId="0" fontId="3" fillId="0" borderId="0" xfId="58" applyFont="1" applyFill="1" applyAlignment="1" applyProtection="1">
      <alignment horizontal="left"/>
      <protection locked="0"/>
    </xf>
    <xf numFmtId="0" fontId="3" fillId="0" borderId="0" xfId="58" applyFont="1" applyFill="1" applyAlignment="1" applyProtection="1">
      <alignment/>
      <protection locked="0"/>
    </xf>
    <xf numFmtId="49" fontId="4" fillId="0" borderId="0" xfId="58" applyNumberFormat="1" applyFont="1" applyFill="1" applyAlignment="1" applyProtection="1">
      <alignment horizontal="left"/>
      <protection locked="0"/>
    </xf>
    <xf numFmtId="0" fontId="4" fillId="0" borderId="0" xfId="58" applyFont="1" applyFill="1" applyAlignment="1" applyProtection="1">
      <alignment horizontal="left"/>
      <protection locked="0"/>
    </xf>
    <xf numFmtId="0" fontId="4" fillId="0" borderId="0" xfId="58" applyFont="1" applyFill="1" applyAlignment="1">
      <alignment/>
    </xf>
    <xf numFmtId="0" fontId="4" fillId="0" borderId="0" xfId="58" applyFont="1" applyFill="1" applyAlignment="1">
      <alignment horizontal="left"/>
    </xf>
    <xf numFmtId="0" fontId="4" fillId="0" borderId="0" xfId="58" applyFont="1" applyFill="1" applyAlignment="1" applyProtection="1">
      <alignment horizontal="left" vertical="center" wrapText="1"/>
      <protection locked="0"/>
    </xf>
    <xf numFmtId="0" fontId="4" fillId="0" borderId="0" xfId="58" applyFont="1" applyFill="1" applyAlignment="1" applyProtection="1">
      <alignment horizontal="left" wrapText="1"/>
      <protection locked="0"/>
    </xf>
    <xf numFmtId="0" fontId="4" fillId="0" borderId="0" xfId="58" applyFont="1" applyFill="1" applyAlignment="1" applyProtection="1">
      <alignment horizontal="center" wrapText="1"/>
      <protection locked="0"/>
    </xf>
    <xf numFmtId="49" fontId="4" fillId="0" borderId="0" xfId="58" applyNumberFormat="1" applyFont="1" applyFill="1" applyAlignment="1" applyProtection="1">
      <alignment horizontal="left" wrapText="1"/>
      <protection locked="0"/>
    </xf>
    <xf numFmtId="0" fontId="3" fillId="0" borderId="0" xfId="58" applyFont="1" applyFill="1" applyAlignment="1">
      <alignment/>
    </xf>
    <xf numFmtId="0" fontId="4" fillId="25" borderId="0" xfId="58" applyFont="1" applyFill="1" applyAlignment="1" applyProtection="1">
      <alignment/>
      <protection locked="0"/>
    </xf>
    <xf numFmtId="4" fontId="4" fillId="25" borderId="0" xfId="58" applyNumberFormat="1" applyFont="1" applyFill="1" applyAlignment="1" applyProtection="1">
      <alignment/>
      <protection locked="0"/>
    </xf>
    <xf numFmtId="0" fontId="4" fillId="25" borderId="10" xfId="58" applyFont="1" applyFill="1" applyBorder="1" applyAlignment="1">
      <alignment horizontal="left" vertical="center" wrapText="1"/>
    </xf>
    <xf numFmtId="4" fontId="4" fillId="25" borderId="10" xfId="58" applyNumberFormat="1" applyFont="1" applyFill="1" applyBorder="1" applyAlignment="1">
      <alignment horizontal="right"/>
    </xf>
    <xf numFmtId="0" fontId="4" fillId="26" borderId="0" xfId="58" applyFont="1" applyFill="1" applyAlignment="1" applyProtection="1">
      <alignment/>
      <protection locked="0"/>
    </xf>
    <xf numFmtId="4" fontId="4" fillId="0" borderId="0" xfId="58" applyNumberFormat="1" applyFont="1" applyFill="1" applyAlignment="1" applyProtection="1">
      <alignment/>
      <protection locked="0"/>
    </xf>
    <xf numFmtId="49" fontId="3" fillId="0" borderId="0" xfId="58" applyNumberFormat="1" applyFont="1" applyFill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49" fontId="3" fillId="24" borderId="10" xfId="58" applyNumberFormat="1" applyFont="1" applyFill="1" applyBorder="1" applyAlignment="1" applyProtection="1">
      <alignment horizontal="left"/>
      <protection locked="0"/>
    </xf>
    <xf numFmtId="4" fontId="3" fillId="24" borderId="10" xfId="58" applyNumberFormat="1" applyFont="1" applyFill="1" applyBorder="1" applyAlignment="1" applyProtection="1">
      <alignment horizontal="right"/>
      <protection locked="0"/>
    </xf>
    <xf numFmtId="0" fontId="0" fillId="0" borderId="0" xfId="0" applyAlignment="1">
      <alignment horizontal="center"/>
    </xf>
    <xf numFmtId="0" fontId="5" fillId="0" borderId="10" xfId="58" applyFont="1" applyFill="1" applyBorder="1" applyAlignment="1">
      <alignment horizontal="right"/>
    </xf>
    <xf numFmtId="2" fontId="11" fillId="24" borderId="10" xfId="0" applyNumberFormat="1" applyFont="1" applyFill="1" applyBorder="1" applyAlignment="1" applyProtection="1">
      <alignment wrapText="1"/>
      <protection locked="0"/>
    </xf>
    <xf numFmtId="2" fontId="5" fillId="24" borderId="10" xfId="0" applyNumberFormat="1" applyFont="1" applyFill="1" applyBorder="1" applyAlignment="1" applyProtection="1">
      <alignment wrapText="1"/>
      <protection locked="0"/>
    </xf>
    <xf numFmtId="0" fontId="5" fillId="24" borderId="10" xfId="58" applyFont="1" applyFill="1" applyBorder="1" applyAlignment="1" applyProtection="1">
      <alignment horizontal="left" vertical="center" wrapText="1"/>
      <protection locked="0"/>
    </xf>
    <xf numFmtId="4" fontId="4" fillId="24" borderId="10" xfId="58" applyNumberFormat="1" applyFont="1" applyFill="1" applyBorder="1" applyAlignment="1" applyProtection="1">
      <alignment horizontal="right"/>
      <protection locked="0"/>
    </xf>
    <xf numFmtId="2" fontId="4" fillId="25" borderId="10" xfId="0" applyNumberFormat="1" applyFont="1" applyFill="1" applyBorder="1" applyAlignment="1" applyProtection="1">
      <alignment wrapText="1"/>
      <protection locked="0"/>
    </xf>
    <xf numFmtId="4" fontId="4" fillId="25" borderId="10" xfId="0" applyNumberFormat="1" applyFont="1" applyFill="1" applyBorder="1" applyAlignment="1" applyProtection="1">
      <alignment horizontal="right"/>
      <protection locked="0"/>
    </xf>
    <xf numFmtId="0" fontId="4" fillId="27" borderId="10" xfId="58" applyFont="1" applyFill="1" applyBorder="1" applyAlignment="1">
      <alignment horizontal="left" vertical="center" wrapText="1"/>
    </xf>
    <xf numFmtId="4" fontId="4" fillId="27" borderId="10" xfId="58" applyNumberFormat="1" applyFont="1" applyFill="1" applyBorder="1" applyAlignment="1">
      <alignment horizontal="right"/>
    </xf>
    <xf numFmtId="4" fontId="4" fillId="0" borderId="0" xfId="58" applyNumberFormat="1" applyFont="1" applyFill="1" applyAlignment="1" applyProtection="1">
      <alignment/>
      <protection locked="0"/>
    </xf>
    <xf numFmtId="0" fontId="5" fillId="24" borderId="11" xfId="58" applyFont="1" applyFill="1" applyBorder="1" applyAlignment="1" applyProtection="1">
      <alignment horizontal="left" vertical="center" wrapText="1"/>
      <protection locked="0"/>
    </xf>
    <xf numFmtId="4" fontId="3" fillId="24" borderId="11" xfId="58" applyNumberFormat="1" applyFont="1" applyFill="1" applyBorder="1" applyAlignment="1" applyProtection="1">
      <alignment horizontal="right"/>
      <protection locked="0"/>
    </xf>
    <xf numFmtId="2" fontId="4" fillId="24" borderId="10" xfId="0" applyNumberFormat="1" applyFont="1" applyFill="1" applyBorder="1" applyAlignment="1" applyProtection="1">
      <alignment wrapText="1"/>
      <protection locked="0"/>
    </xf>
    <xf numFmtId="4" fontId="4" fillId="24" borderId="10" xfId="0" applyNumberFormat="1" applyFont="1" applyFill="1" applyBorder="1" applyAlignment="1" applyProtection="1">
      <alignment horizontal="right"/>
      <protection locked="0"/>
    </xf>
    <xf numFmtId="0" fontId="3" fillId="24" borderId="11" xfId="58" applyFont="1" applyFill="1" applyBorder="1" applyAlignment="1" applyProtection="1">
      <alignment horizontal="left" vertical="center" wrapText="1"/>
      <protection locked="0"/>
    </xf>
    <xf numFmtId="4" fontId="2" fillId="0" borderId="10" xfId="57" applyNumberFormat="1" applyFont="1" applyFill="1" applyBorder="1" applyAlignment="1">
      <alignment horizontal="right" vertical="top" wrapText="1"/>
    </xf>
    <xf numFmtId="4" fontId="3" fillId="0" borderId="0" xfId="59" applyNumberFormat="1" applyFont="1" applyFill="1" applyAlignment="1">
      <alignment/>
    </xf>
    <xf numFmtId="0" fontId="15" fillId="0" borderId="0" xfId="57" applyFont="1" applyFill="1" applyAlignment="1">
      <alignment/>
    </xf>
    <xf numFmtId="0" fontId="6" fillId="0" borderId="10" xfId="57" applyFont="1" applyFill="1" applyBorder="1" applyAlignment="1">
      <alignment horizontal="left" vertical="top" wrapText="1"/>
    </xf>
    <xf numFmtId="0" fontId="4" fillId="0" borderId="0" xfId="59" applyFont="1" applyFill="1" applyAlignment="1">
      <alignment horizontal="right"/>
    </xf>
    <xf numFmtId="0" fontId="4" fillId="0" borderId="0" xfId="57" applyFont="1" applyFill="1" applyAlignment="1">
      <alignment horizontal="right"/>
    </xf>
    <xf numFmtId="49" fontId="4" fillId="25" borderId="10" xfId="58" applyNumberFormat="1" applyFont="1" applyFill="1" applyBorder="1" applyAlignment="1">
      <alignment horizontal="left"/>
    </xf>
    <xf numFmtId="0" fontId="4" fillId="0" borderId="10" xfId="0" applyFont="1" applyBorder="1" applyAlignment="1" applyProtection="1">
      <alignment horizontal="left" vertical="top" wrapText="1"/>
      <protection locked="0"/>
    </xf>
    <xf numFmtId="49" fontId="4" fillId="25" borderId="10" xfId="58" applyNumberFormat="1" applyFont="1" applyFill="1" applyBorder="1" applyAlignment="1" applyProtection="1">
      <alignment horizontal="left"/>
      <protection locked="0"/>
    </xf>
    <xf numFmtId="49" fontId="4" fillId="24" borderId="10" xfId="58" applyNumberFormat="1" applyFont="1" applyFill="1" applyBorder="1" applyAlignment="1" applyProtection="1">
      <alignment horizontal="left"/>
      <protection locked="0"/>
    </xf>
    <xf numFmtId="0" fontId="3" fillId="24" borderId="10" xfId="0" applyFont="1" applyFill="1" applyBorder="1" applyAlignment="1" applyProtection="1">
      <alignment horizontal="left"/>
      <protection locked="0"/>
    </xf>
    <xf numFmtId="49" fontId="3" fillId="24" borderId="10" xfId="58" applyNumberFormat="1" applyFont="1" applyFill="1" applyBorder="1" applyAlignment="1" applyProtection="1">
      <alignment horizontal="left"/>
      <protection locked="0"/>
    </xf>
    <xf numFmtId="4" fontId="4" fillId="25" borderId="10" xfId="58" applyNumberFormat="1" applyFont="1" applyFill="1" applyBorder="1" applyAlignment="1">
      <alignment/>
    </xf>
    <xf numFmtId="10" fontId="4" fillId="25" borderId="10" xfId="58" applyNumberFormat="1" applyFont="1" applyFill="1" applyBorder="1" applyAlignment="1">
      <alignment vertical="center"/>
    </xf>
    <xf numFmtId="4" fontId="4" fillId="0" borderId="10" xfId="0" applyNumberFormat="1" applyFont="1" applyBorder="1" applyAlignment="1" applyProtection="1">
      <alignment vertical="top" wrapText="1"/>
      <protection locked="0"/>
    </xf>
    <xf numFmtId="4" fontId="4" fillId="25" borderId="10" xfId="58" applyNumberFormat="1" applyFont="1" applyFill="1" applyBorder="1" applyAlignment="1" applyProtection="1">
      <alignment/>
      <protection locked="0"/>
    </xf>
    <xf numFmtId="4" fontId="4" fillId="24" borderId="10" xfId="58" applyNumberFormat="1" applyFont="1" applyFill="1" applyBorder="1" applyAlignment="1" applyProtection="1">
      <alignment/>
      <protection locked="0"/>
    </xf>
    <xf numFmtId="4" fontId="3" fillId="24" borderId="10" xfId="58" applyNumberFormat="1" applyFont="1" applyFill="1" applyBorder="1" applyAlignment="1" applyProtection="1">
      <alignment/>
      <protection locked="0"/>
    </xf>
    <xf numFmtId="49" fontId="4" fillId="24" borderId="10" xfId="58" applyNumberFormat="1" applyFont="1" applyFill="1" applyBorder="1" applyAlignment="1" applyProtection="1">
      <alignment horizontal="left"/>
      <protection locked="0"/>
    </xf>
    <xf numFmtId="49" fontId="4" fillId="27" borderId="10" xfId="58" applyNumberFormat="1" applyFont="1" applyFill="1" applyBorder="1" applyAlignment="1">
      <alignment horizontal="left"/>
    </xf>
    <xf numFmtId="49" fontId="3" fillId="24" borderId="11" xfId="58" applyNumberFormat="1" applyFont="1" applyFill="1" applyBorder="1" applyAlignment="1" applyProtection="1">
      <alignment horizontal="left"/>
      <protection locked="0"/>
    </xf>
    <xf numFmtId="0" fontId="4" fillId="24" borderId="10" xfId="0" applyFont="1" applyFill="1" applyBorder="1" applyAlignment="1" applyProtection="1">
      <alignment horizontal="left"/>
      <protection locked="0"/>
    </xf>
    <xf numFmtId="0" fontId="3" fillId="0" borderId="0" xfId="58" applyFont="1" applyFill="1" applyAlignment="1" applyProtection="1">
      <alignment horizontal="right"/>
      <protection locked="0"/>
    </xf>
    <xf numFmtId="0" fontId="4" fillId="0" borderId="0" xfId="58" applyFont="1" applyFill="1" applyAlignment="1" applyProtection="1">
      <alignment horizontal="right" wrapText="1"/>
      <protection locked="0"/>
    </xf>
    <xf numFmtId="10" fontId="4" fillId="25" borderId="10" xfId="58" applyNumberFormat="1" applyFont="1" applyFill="1" applyBorder="1" applyAlignment="1">
      <alignment horizontal="right" vertical="center"/>
    </xf>
    <xf numFmtId="0" fontId="0" fillId="0" borderId="0" xfId="0" applyAlignment="1" applyProtection="1">
      <alignment horizontal="right"/>
      <protection locked="0"/>
    </xf>
    <xf numFmtId="0" fontId="4" fillId="0" borderId="0" xfId="0" applyFont="1" applyAlignment="1" applyProtection="1">
      <alignment horizontal="right" wrapText="1"/>
      <protection locked="0"/>
    </xf>
    <xf numFmtId="0" fontId="3" fillId="0" borderId="0" xfId="58" applyFont="1" applyFill="1" applyAlignment="1" applyProtection="1">
      <alignment horizontal="right"/>
      <protection locked="0"/>
    </xf>
    <xf numFmtId="0" fontId="4" fillId="0" borderId="0" xfId="58" applyFont="1" applyFill="1" applyAlignment="1" applyProtection="1">
      <alignment horizontal="right" wrapText="1"/>
      <protection locked="0"/>
    </xf>
    <xf numFmtId="10" fontId="4" fillId="25" borderId="10" xfId="58" applyNumberFormat="1" applyFont="1" applyFill="1" applyBorder="1" applyAlignment="1">
      <alignment horizontal="right"/>
    </xf>
    <xf numFmtId="10" fontId="4" fillId="25" borderId="10" xfId="58" applyNumberFormat="1" applyFont="1" applyFill="1" applyBorder="1" applyAlignment="1">
      <alignment horizontal="right" vertical="center"/>
    </xf>
    <xf numFmtId="10" fontId="4" fillId="24" borderId="11" xfId="58" applyNumberFormat="1" applyFont="1" applyFill="1" applyBorder="1" applyAlignment="1">
      <alignment horizontal="right" vertical="center"/>
    </xf>
    <xf numFmtId="0" fontId="5" fillId="25" borderId="10" xfId="0" applyFont="1" applyFill="1" applyBorder="1" applyAlignment="1">
      <alignment wrapText="1"/>
    </xf>
    <xf numFmtId="0" fontId="5" fillId="25" borderId="10" xfId="0" applyFont="1" applyFill="1" applyBorder="1" applyAlignment="1">
      <alignment horizontal="left" wrapText="1"/>
    </xf>
    <xf numFmtId="3" fontId="5" fillId="25" borderId="10" xfId="0" applyNumberFormat="1" applyFont="1" applyFill="1" applyBorder="1" applyAlignment="1">
      <alignment wrapText="1"/>
    </xf>
    <xf numFmtId="0" fontId="11" fillId="0" borderId="0" xfId="0" applyFont="1" applyAlignment="1">
      <alignment horizontal="center"/>
    </xf>
    <xf numFmtId="0" fontId="4" fillId="0" borderId="0" xfId="58" applyFont="1" applyFill="1" applyAlignment="1" applyProtection="1">
      <alignment horizontal="center"/>
      <protection locked="0"/>
    </xf>
    <xf numFmtId="0" fontId="4" fillId="0" borderId="0" xfId="58" applyFont="1" applyFill="1" applyAlignment="1" applyProtection="1">
      <alignment horizontal="center"/>
      <protection locked="0"/>
    </xf>
    <xf numFmtId="49" fontId="5" fillId="25" borderId="10" xfId="0" applyNumberFormat="1" applyFont="1" applyFill="1" applyBorder="1" applyAlignment="1">
      <alignment/>
    </xf>
    <xf numFmtId="4" fontId="16" fillId="0" borderId="10" xfId="0" applyNumberFormat="1" applyFont="1" applyBorder="1" applyAlignment="1" applyProtection="1">
      <alignment vertical="top" wrapText="1"/>
      <protection locked="0"/>
    </xf>
    <xf numFmtId="0" fontId="4" fillId="25" borderId="0" xfId="58" applyFont="1" applyFill="1" applyAlignment="1" applyProtection="1">
      <alignment/>
      <protection locked="0"/>
    </xf>
    <xf numFmtId="4" fontId="51" fillId="24" borderId="10" xfId="58" applyNumberFormat="1" applyFont="1" applyFill="1" applyBorder="1" applyAlignment="1" applyProtection="1">
      <alignment horizontal="right"/>
      <protection locked="0"/>
    </xf>
    <xf numFmtId="0" fontId="0" fillId="28" borderId="0" xfId="0" applyFill="1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2" fontId="4" fillId="0" borderId="0" xfId="0" applyNumberFormat="1" applyFont="1" applyAlignment="1" applyProtection="1">
      <alignment horizontal="left" wrapText="1"/>
      <protection locked="0"/>
    </xf>
    <xf numFmtId="0" fontId="4" fillId="0" borderId="0" xfId="0" applyFont="1" applyAlignment="1" applyProtection="1">
      <alignment horizontal="left" wrapText="1"/>
      <protection locked="0"/>
    </xf>
    <xf numFmtId="0" fontId="6" fillId="0" borderId="0" xfId="57" applyFont="1" applyFill="1" applyBorder="1" applyAlignment="1">
      <alignment horizontal="justify" vertical="top" wrapText="1"/>
    </xf>
    <xf numFmtId="4" fontId="6" fillId="0" borderId="0" xfId="57" applyNumberFormat="1" applyFont="1" applyFill="1" applyBorder="1" applyAlignment="1">
      <alignment horizontal="right" vertical="top" wrapText="1"/>
    </xf>
    <xf numFmtId="0" fontId="6" fillId="0" borderId="12" xfId="57" applyFont="1" applyFill="1" applyBorder="1" applyAlignment="1">
      <alignment horizontal="center" vertical="top" wrapText="1"/>
    </xf>
    <xf numFmtId="4" fontId="3" fillId="0" borderId="0" xfId="58" applyNumberFormat="1" applyFont="1" applyFill="1" applyAlignment="1" applyProtection="1">
      <alignment horizontal="left"/>
      <protection locked="0"/>
    </xf>
    <xf numFmtId="4" fontId="4" fillId="0" borderId="0" xfId="58" applyNumberFormat="1" applyFont="1" applyFill="1" applyAlignment="1" applyProtection="1">
      <alignment horizontal="left"/>
      <protection locked="0"/>
    </xf>
    <xf numFmtId="4" fontId="4" fillId="0" borderId="0" xfId="0" applyNumberFormat="1" applyFont="1" applyAlignment="1" applyProtection="1">
      <alignment horizontal="left" wrapText="1"/>
      <protection locked="0"/>
    </xf>
    <xf numFmtId="4" fontId="4" fillId="0" borderId="0" xfId="58" applyNumberFormat="1" applyFont="1" applyFill="1" applyAlignment="1" applyProtection="1">
      <alignment horizontal="left" wrapText="1"/>
      <protection locked="0"/>
    </xf>
    <xf numFmtId="4" fontId="3" fillId="0" borderId="0" xfId="58" applyNumberFormat="1" applyFont="1" applyFill="1" applyAlignment="1" applyProtection="1">
      <alignment horizontal="right"/>
      <protection locked="0"/>
    </xf>
    <xf numFmtId="4" fontId="4" fillId="0" borderId="0" xfId="58" applyNumberFormat="1" applyFont="1" applyFill="1" applyAlignment="1" applyProtection="1">
      <alignment horizontal="right"/>
      <protection locked="0"/>
    </xf>
    <xf numFmtId="4" fontId="4" fillId="0" borderId="0" xfId="0" applyNumberFormat="1" applyFont="1" applyAlignment="1" applyProtection="1">
      <alignment horizontal="right" wrapText="1"/>
      <protection locked="0"/>
    </xf>
    <xf numFmtId="4" fontId="4" fillId="0" borderId="0" xfId="58" applyNumberFormat="1" applyFont="1" applyFill="1" applyAlignment="1" applyProtection="1">
      <alignment horizontal="right" wrapText="1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4" fillId="0" borderId="0" xfId="58" applyNumberFormat="1" applyFont="1" applyFill="1" applyAlignment="1" applyProtection="1">
      <alignment horizontal="center"/>
      <protection locked="0"/>
    </xf>
    <xf numFmtId="4" fontId="11" fillId="25" borderId="10" xfId="0" applyNumberFormat="1" applyFont="1" applyFill="1" applyBorder="1" applyAlignment="1">
      <alignment horizontal="right"/>
    </xf>
    <xf numFmtId="3" fontId="5" fillId="25" borderId="10" xfId="0" applyNumberFormat="1" applyFont="1" applyFill="1" applyBorder="1" applyAlignment="1">
      <alignment/>
    </xf>
    <xf numFmtId="2" fontId="5" fillId="25" borderId="10" xfId="0" applyNumberFormat="1" applyFont="1" applyFill="1" applyBorder="1" applyAlignment="1" applyProtection="1">
      <alignment wrapText="1"/>
      <protection/>
    </xf>
    <xf numFmtId="0" fontId="5" fillId="25" borderId="10" xfId="0" applyFont="1" applyFill="1" applyBorder="1" applyAlignment="1" applyProtection="1">
      <alignment/>
      <protection/>
    </xf>
    <xf numFmtId="3" fontId="5" fillId="25" borderId="10" xfId="0" applyNumberFormat="1" applyFont="1" applyFill="1" applyBorder="1" applyAlignment="1" applyProtection="1">
      <alignment horizontal="right"/>
      <protection/>
    </xf>
    <xf numFmtId="0" fontId="11" fillId="25" borderId="10" xfId="0" applyFont="1" applyFill="1" applyBorder="1" applyAlignment="1">
      <alignment horizontal="left"/>
    </xf>
    <xf numFmtId="3" fontId="7" fillId="25" borderId="10" xfId="0" applyNumberFormat="1" applyFont="1" applyFill="1" applyBorder="1" applyAlignment="1">
      <alignment horizontal="right"/>
    </xf>
    <xf numFmtId="0" fontId="4" fillId="0" borderId="0" xfId="0" applyFont="1" applyAlignment="1" applyProtection="1">
      <alignment/>
      <protection locked="0"/>
    </xf>
    <xf numFmtId="4" fontId="11" fillId="29" borderId="10" xfId="0" applyNumberFormat="1" applyFont="1" applyFill="1" applyBorder="1" applyAlignment="1">
      <alignment horizontal="right"/>
    </xf>
    <xf numFmtId="4" fontId="11" fillId="30" borderId="10" xfId="0" applyNumberFormat="1" applyFont="1" applyFill="1" applyBorder="1" applyAlignment="1">
      <alignment horizontal="right"/>
    </xf>
    <xf numFmtId="4" fontId="11" fillId="31" borderId="10" xfId="0" applyNumberFormat="1" applyFont="1" applyFill="1" applyBorder="1" applyAlignment="1">
      <alignment horizontal="right"/>
    </xf>
    <xf numFmtId="3" fontId="5" fillId="31" borderId="10" xfId="0" applyNumberFormat="1" applyFont="1" applyFill="1" applyBorder="1" applyAlignment="1">
      <alignment/>
    </xf>
    <xf numFmtId="0" fontId="11" fillId="31" borderId="10" xfId="0" applyFont="1" applyFill="1" applyBorder="1" applyAlignment="1">
      <alignment wrapText="1"/>
    </xf>
    <xf numFmtId="0" fontId="11" fillId="31" borderId="10" xfId="0" applyFont="1" applyFill="1" applyBorder="1" applyAlignment="1">
      <alignment/>
    </xf>
    <xf numFmtId="3" fontId="11" fillId="31" borderId="10" xfId="0" applyNumberFormat="1" applyFont="1" applyFill="1" applyBorder="1" applyAlignment="1">
      <alignment/>
    </xf>
    <xf numFmtId="0" fontId="5" fillId="32" borderId="10" xfId="0" applyFont="1" applyFill="1" applyBorder="1" applyAlignment="1">
      <alignment wrapText="1"/>
    </xf>
    <xf numFmtId="0" fontId="5" fillId="32" borderId="10" xfId="0" applyFont="1" applyFill="1" applyBorder="1" applyAlignment="1">
      <alignment horizontal="left"/>
    </xf>
    <xf numFmtId="3" fontId="5" fillId="32" borderId="10" xfId="0" applyNumberFormat="1" applyFont="1" applyFill="1" applyBorder="1" applyAlignment="1">
      <alignment/>
    </xf>
    <xf numFmtId="3" fontId="5" fillId="32" borderId="10" xfId="0" applyNumberFormat="1" applyFont="1" applyFill="1" applyBorder="1" applyAlignment="1">
      <alignment/>
    </xf>
    <xf numFmtId="0" fontId="5" fillId="32" borderId="10" xfId="0" applyFont="1" applyFill="1" applyBorder="1" applyAlignment="1">
      <alignment/>
    </xf>
    <xf numFmtId="3" fontId="5" fillId="32" borderId="10" xfId="0" applyNumberFormat="1" applyFont="1" applyFill="1" applyBorder="1" applyAlignment="1">
      <alignment horizontal="right"/>
    </xf>
    <xf numFmtId="3" fontId="5" fillId="32" borderId="10" xfId="0" applyNumberFormat="1" applyFont="1" applyFill="1" applyBorder="1" applyAlignment="1">
      <alignment horizontal="right"/>
    </xf>
    <xf numFmtId="0" fontId="5" fillId="32" borderId="10" xfId="0" applyFont="1" applyFill="1" applyBorder="1" applyAlignment="1">
      <alignment wrapText="1"/>
    </xf>
    <xf numFmtId="49" fontId="5" fillId="32" borderId="10" xfId="0" applyNumberFormat="1" applyFont="1" applyFill="1" applyBorder="1" applyAlignment="1">
      <alignment/>
    </xf>
    <xf numFmtId="49" fontId="5" fillId="32" borderId="10" xfId="0" applyNumberFormat="1" applyFont="1" applyFill="1" applyBorder="1" applyAlignment="1">
      <alignment horizontal="left"/>
    </xf>
    <xf numFmtId="2" fontId="5" fillId="32" borderId="10" xfId="0" applyNumberFormat="1" applyFont="1" applyFill="1" applyBorder="1" applyAlignment="1">
      <alignment wrapText="1"/>
    </xf>
    <xf numFmtId="0" fontId="5" fillId="32" borderId="10" xfId="0" applyFont="1" applyFill="1" applyBorder="1" applyAlignment="1">
      <alignment horizontal="left" wrapText="1"/>
    </xf>
    <xf numFmtId="2" fontId="5" fillId="32" borderId="10" xfId="0" applyNumberFormat="1" applyFont="1" applyFill="1" applyBorder="1" applyAlignment="1" applyProtection="1">
      <alignment wrapText="1"/>
      <protection/>
    </xf>
    <xf numFmtId="0" fontId="5" fillId="32" borderId="10" xfId="0" applyFont="1" applyFill="1" applyBorder="1" applyAlignment="1" applyProtection="1">
      <alignment horizontal="left"/>
      <protection/>
    </xf>
    <xf numFmtId="3" fontId="5" fillId="32" borderId="10" xfId="0" applyNumberFormat="1" applyFont="1" applyFill="1" applyBorder="1" applyAlignment="1" applyProtection="1">
      <alignment horizontal="right"/>
      <protection/>
    </xf>
    <xf numFmtId="3" fontId="5" fillId="32" borderId="10" xfId="0" applyNumberFormat="1" applyFont="1" applyFill="1" applyBorder="1" applyAlignment="1" applyProtection="1">
      <alignment horizontal="right"/>
      <protection/>
    </xf>
    <xf numFmtId="0" fontId="5" fillId="32" borderId="10" xfId="0" applyFont="1" applyFill="1" applyBorder="1" applyAlignment="1" applyProtection="1">
      <alignment/>
      <protection/>
    </xf>
    <xf numFmtId="3" fontId="5" fillId="30" borderId="10" xfId="0" applyNumberFormat="1" applyFont="1" applyFill="1" applyBorder="1" applyAlignment="1">
      <alignment/>
    </xf>
    <xf numFmtId="0" fontId="11" fillId="30" borderId="10" xfId="0" applyFont="1" applyFill="1" applyBorder="1" applyAlignment="1">
      <alignment wrapText="1"/>
    </xf>
    <xf numFmtId="0" fontId="11" fillId="30" borderId="10" xfId="0" applyFont="1" applyFill="1" applyBorder="1" applyAlignment="1">
      <alignment/>
    </xf>
    <xf numFmtId="3" fontId="11" fillId="30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0" fontId="5" fillId="33" borderId="10" xfId="0" applyFont="1" applyFill="1" applyBorder="1" applyAlignment="1">
      <alignment/>
    </xf>
    <xf numFmtId="3" fontId="5" fillId="33" borderId="10" xfId="0" applyNumberFormat="1" applyFont="1" applyFill="1" applyBorder="1" applyAlignment="1">
      <alignment/>
    </xf>
    <xf numFmtId="3" fontId="5" fillId="33" borderId="10" xfId="0" applyNumberFormat="1" applyFont="1" applyFill="1" applyBorder="1" applyAlignment="1">
      <alignment horizontal="right"/>
    </xf>
    <xf numFmtId="0" fontId="5" fillId="33" borderId="10" xfId="0" applyFont="1" applyFill="1" applyBorder="1" applyAlignment="1">
      <alignment wrapText="1"/>
    </xf>
    <xf numFmtId="0" fontId="5" fillId="33" borderId="10" xfId="0" applyFont="1" applyFill="1" applyBorder="1" applyAlignment="1">
      <alignment horizontal="left"/>
    </xf>
    <xf numFmtId="2" fontId="5" fillId="33" borderId="10" xfId="0" applyNumberFormat="1" applyFont="1" applyFill="1" applyBorder="1" applyAlignment="1" applyProtection="1">
      <alignment wrapText="1"/>
      <protection/>
    </xf>
    <xf numFmtId="49" fontId="5" fillId="33" borderId="10" xfId="0" applyNumberFormat="1" applyFont="1" applyFill="1" applyBorder="1" applyAlignment="1" applyProtection="1">
      <alignment/>
      <protection/>
    </xf>
    <xf numFmtId="3" fontId="5" fillId="33" borderId="10" xfId="0" applyNumberFormat="1" applyFont="1" applyFill="1" applyBorder="1" applyAlignment="1" applyProtection="1">
      <alignment horizontal="right"/>
      <protection/>
    </xf>
    <xf numFmtId="0" fontId="5" fillId="33" borderId="10" xfId="0" applyFont="1" applyFill="1" applyBorder="1" applyAlignment="1" applyProtection="1">
      <alignment/>
      <protection/>
    </xf>
    <xf numFmtId="0" fontId="5" fillId="33" borderId="10" xfId="0" applyFont="1" applyFill="1" applyBorder="1" applyAlignment="1" applyProtection="1">
      <alignment horizontal="left"/>
      <protection/>
    </xf>
    <xf numFmtId="0" fontId="5" fillId="33" borderId="13" xfId="0" applyFont="1" applyFill="1" applyBorder="1" applyAlignment="1">
      <alignment horizontal="left"/>
    </xf>
    <xf numFmtId="1" fontId="5" fillId="31" borderId="10" xfId="0" applyNumberFormat="1" applyFont="1" applyFill="1" applyBorder="1" applyAlignment="1">
      <alignment horizontal="right"/>
    </xf>
    <xf numFmtId="2" fontId="11" fillId="31" borderId="10" xfId="0" applyNumberFormat="1" applyFont="1" applyFill="1" applyBorder="1" applyAlignment="1" applyProtection="1">
      <alignment wrapText="1"/>
      <protection/>
    </xf>
    <xf numFmtId="0" fontId="11" fillId="31" borderId="10" xfId="0" applyFont="1" applyFill="1" applyBorder="1" applyAlignment="1" applyProtection="1">
      <alignment horizontal="left"/>
      <protection/>
    </xf>
    <xf numFmtId="3" fontId="11" fillId="31" borderId="10" xfId="0" applyNumberFormat="1" applyFont="1" applyFill="1" applyBorder="1" applyAlignment="1" applyProtection="1">
      <alignment horizontal="right"/>
      <protection/>
    </xf>
    <xf numFmtId="1" fontId="5" fillId="32" borderId="10" xfId="0" applyNumberFormat="1" applyFont="1" applyFill="1" applyBorder="1" applyAlignment="1">
      <alignment horizontal="right"/>
    </xf>
    <xf numFmtId="2" fontId="11" fillId="32" borderId="10" xfId="0" applyNumberFormat="1" applyFont="1" applyFill="1" applyBorder="1" applyAlignment="1" applyProtection="1">
      <alignment wrapText="1"/>
      <protection/>
    </xf>
    <xf numFmtId="0" fontId="11" fillId="32" borderId="10" xfId="0" applyFont="1" applyFill="1" applyBorder="1" applyAlignment="1" applyProtection="1">
      <alignment horizontal="left"/>
      <protection/>
    </xf>
    <xf numFmtId="3" fontId="11" fillId="32" borderId="10" xfId="0" applyNumberFormat="1" applyFont="1" applyFill="1" applyBorder="1" applyAlignment="1" applyProtection="1">
      <alignment horizontal="right"/>
      <protection/>
    </xf>
    <xf numFmtId="2" fontId="5" fillId="32" borderId="10" xfId="0" applyNumberFormat="1" applyFont="1" applyFill="1" applyBorder="1" applyAlignment="1" applyProtection="1">
      <alignment wrapText="1"/>
      <protection locked="0"/>
    </xf>
    <xf numFmtId="0" fontId="5" fillId="32" borderId="10" xfId="0" applyFont="1" applyFill="1" applyBorder="1" applyAlignment="1" applyProtection="1">
      <alignment horizontal="left"/>
      <protection locked="0"/>
    </xf>
    <xf numFmtId="3" fontId="5" fillId="32" borderId="10" xfId="0" applyNumberFormat="1" applyFont="1" applyFill="1" applyBorder="1" applyAlignment="1" applyProtection="1">
      <alignment horizontal="right"/>
      <protection locked="0"/>
    </xf>
    <xf numFmtId="3" fontId="5" fillId="32" borderId="10" xfId="0" applyNumberFormat="1" applyFont="1" applyFill="1" applyBorder="1" applyAlignment="1" applyProtection="1">
      <alignment horizontal="right"/>
      <protection locked="0"/>
    </xf>
    <xf numFmtId="2" fontId="5" fillId="32" borderId="10" xfId="0" applyNumberFormat="1" applyFont="1" applyFill="1" applyBorder="1" applyAlignment="1" applyProtection="1">
      <alignment wrapText="1"/>
      <protection locked="0"/>
    </xf>
    <xf numFmtId="2" fontId="5" fillId="32" borderId="10" xfId="0" applyNumberFormat="1" applyFont="1" applyFill="1" applyBorder="1" applyAlignment="1" applyProtection="1">
      <alignment wrapText="1"/>
      <protection/>
    </xf>
    <xf numFmtId="0" fontId="5" fillId="32" borderId="10" xfId="0" applyFont="1" applyFill="1" applyBorder="1" applyAlignment="1" applyProtection="1">
      <alignment horizontal="left"/>
      <protection/>
    </xf>
    <xf numFmtId="3" fontId="5" fillId="32" borderId="10" xfId="0" applyNumberFormat="1" applyFont="1" applyFill="1" applyBorder="1" applyAlignment="1" applyProtection="1">
      <alignment horizontal="right"/>
      <protection/>
    </xf>
    <xf numFmtId="2" fontId="11" fillId="32" borderId="10" xfId="0" applyNumberFormat="1" applyFont="1" applyFill="1" applyBorder="1" applyAlignment="1" applyProtection="1">
      <alignment wrapText="1"/>
      <protection locked="0"/>
    </xf>
    <xf numFmtId="0" fontId="11" fillId="32" borderId="10" xfId="0" applyFont="1" applyFill="1" applyBorder="1" applyAlignment="1" applyProtection="1">
      <alignment horizontal="left"/>
      <protection locked="0"/>
    </xf>
    <xf numFmtId="3" fontId="11" fillId="32" borderId="10" xfId="0" applyNumberFormat="1" applyFont="1" applyFill="1" applyBorder="1" applyAlignment="1" applyProtection="1">
      <alignment horizontal="right"/>
      <protection locked="0"/>
    </xf>
    <xf numFmtId="0" fontId="11" fillId="32" borderId="10" xfId="0" applyFont="1" applyFill="1" applyBorder="1" applyAlignment="1" applyProtection="1">
      <alignment horizontal="left"/>
      <protection locked="0"/>
    </xf>
    <xf numFmtId="3" fontId="11" fillId="32" borderId="10" xfId="0" applyNumberFormat="1" applyFont="1" applyFill="1" applyBorder="1" applyAlignment="1" applyProtection="1">
      <alignment horizontal="right"/>
      <protection locked="0"/>
    </xf>
    <xf numFmtId="0" fontId="5" fillId="32" borderId="10" xfId="0" applyFont="1" applyFill="1" applyBorder="1" applyAlignment="1" applyProtection="1">
      <alignment horizontal="left"/>
      <protection locked="0"/>
    </xf>
    <xf numFmtId="1" fontId="7" fillId="34" borderId="10" xfId="0" applyNumberFormat="1" applyFont="1" applyFill="1" applyBorder="1" applyAlignment="1">
      <alignment horizontal="right"/>
    </xf>
    <xf numFmtId="2" fontId="17" fillId="29" borderId="10" xfId="0" applyNumberFormat="1" applyFont="1" applyFill="1" applyBorder="1" applyAlignment="1" applyProtection="1">
      <alignment wrapText="1"/>
      <protection locked="0"/>
    </xf>
    <xf numFmtId="0" fontId="17" fillId="29" borderId="10" xfId="0" applyFont="1" applyFill="1" applyBorder="1" applyAlignment="1" applyProtection="1">
      <alignment horizontal="left"/>
      <protection locked="0"/>
    </xf>
    <xf numFmtId="3" fontId="17" fillId="29" borderId="10" xfId="0" applyNumberFormat="1" applyFont="1" applyFill="1" applyBorder="1" applyAlignment="1" applyProtection="1">
      <alignment horizontal="right"/>
      <protection locked="0"/>
    </xf>
    <xf numFmtId="1" fontId="7" fillId="29" borderId="10" xfId="0" applyNumberFormat="1" applyFont="1" applyFill="1" applyBorder="1" applyAlignment="1">
      <alignment horizontal="right"/>
    </xf>
    <xf numFmtId="2" fontId="17" fillId="35" borderId="10" xfId="0" applyNumberFormat="1" applyFont="1" applyFill="1" applyBorder="1" applyAlignment="1" applyProtection="1">
      <alignment wrapText="1"/>
      <protection locked="0"/>
    </xf>
    <xf numFmtId="0" fontId="17" fillId="35" borderId="10" xfId="0" applyFont="1" applyFill="1" applyBorder="1" applyAlignment="1" applyProtection="1">
      <alignment horizontal="left"/>
      <protection locked="0"/>
    </xf>
    <xf numFmtId="3" fontId="17" fillId="35" borderId="10" xfId="0" applyNumberFormat="1" applyFont="1" applyFill="1" applyBorder="1" applyAlignment="1" applyProtection="1">
      <alignment horizontal="right"/>
      <protection locked="0"/>
    </xf>
    <xf numFmtId="2" fontId="7" fillId="35" borderId="10" xfId="0" applyNumberFormat="1" applyFont="1" applyFill="1" applyBorder="1" applyAlignment="1" applyProtection="1">
      <alignment wrapText="1"/>
      <protection locked="0"/>
    </xf>
    <xf numFmtId="0" fontId="7" fillId="35" borderId="10" xfId="0" applyFont="1" applyFill="1" applyBorder="1" applyAlignment="1" applyProtection="1">
      <alignment horizontal="left"/>
      <protection locked="0"/>
    </xf>
    <xf numFmtId="3" fontId="7" fillId="35" borderId="10" xfId="0" applyNumberFormat="1" applyFont="1" applyFill="1" applyBorder="1" applyAlignment="1" applyProtection="1">
      <alignment horizontal="right"/>
      <protection locked="0"/>
    </xf>
    <xf numFmtId="49" fontId="7" fillId="35" borderId="10" xfId="0" applyNumberFormat="1" applyFont="1" applyFill="1" applyBorder="1" applyAlignment="1" applyProtection="1">
      <alignment horizontal="left" wrapText="1"/>
      <protection locked="0"/>
    </xf>
    <xf numFmtId="2" fontId="7" fillId="35" borderId="10" xfId="0" applyNumberFormat="1" applyFont="1" applyFill="1" applyBorder="1" applyAlignment="1" applyProtection="1">
      <alignment wrapText="1"/>
      <protection/>
    </xf>
    <xf numFmtId="0" fontId="7" fillId="35" borderId="10" xfId="0" applyFont="1" applyFill="1" applyBorder="1" applyAlignment="1" applyProtection="1">
      <alignment horizontal="left"/>
      <protection/>
    </xf>
    <xf numFmtId="3" fontId="7" fillId="35" borderId="10" xfId="0" applyNumberFormat="1" applyFont="1" applyFill="1" applyBorder="1" applyAlignment="1" applyProtection="1">
      <alignment horizontal="right"/>
      <protection/>
    </xf>
    <xf numFmtId="3" fontId="17" fillId="35" borderId="10" xfId="0" applyNumberFormat="1" applyFont="1" applyFill="1" applyBorder="1" applyAlignment="1" applyProtection="1">
      <alignment horizontal="right"/>
      <protection/>
    </xf>
    <xf numFmtId="2" fontId="17" fillId="35" borderId="10" xfId="0" applyNumberFormat="1" applyFont="1" applyFill="1" applyBorder="1" applyAlignment="1" applyProtection="1">
      <alignment wrapText="1"/>
      <protection/>
    </xf>
    <xf numFmtId="0" fontId="17" fillId="35" borderId="10" xfId="0" applyFont="1" applyFill="1" applyBorder="1" applyAlignment="1" applyProtection="1">
      <alignment horizontal="left"/>
      <protection/>
    </xf>
    <xf numFmtId="1" fontId="7" fillId="36" borderId="10" xfId="0" applyNumberFormat="1" applyFont="1" applyFill="1" applyBorder="1" applyAlignment="1">
      <alignment horizontal="right"/>
    </xf>
    <xf numFmtId="2" fontId="17" fillId="37" borderId="10" xfId="0" applyNumberFormat="1" applyFont="1" applyFill="1" applyBorder="1" applyAlignment="1" applyProtection="1">
      <alignment wrapText="1"/>
      <protection/>
    </xf>
    <xf numFmtId="0" fontId="17" fillId="37" borderId="10" xfId="0" applyFont="1" applyFill="1" applyBorder="1" applyAlignment="1" applyProtection="1">
      <alignment horizontal="left"/>
      <protection/>
    </xf>
    <xf numFmtId="3" fontId="17" fillId="37" borderId="10" xfId="0" applyNumberFormat="1" applyFont="1" applyFill="1" applyBorder="1" applyAlignment="1" applyProtection="1">
      <alignment horizontal="right"/>
      <protection/>
    </xf>
    <xf numFmtId="4" fontId="7" fillId="38" borderId="10" xfId="0" applyNumberFormat="1" applyFont="1" applyFill="1" applyBorder="1" applyAlignment="1">
      <alignment horizontal="right"/>
    </xf>
    <xf numFmtId="0" fontId="4" fillId="39" borderId="10" xfId="58" applyFont="1" applyFill="1" applyBorder="1" applyAlignment="1">
      <alignment horizontal="right"/>
    </xf>
    <xf numFmtId="0" fontId="4" fillId="39" borderId="10" xfId="58" applyFont="1" applyFill="1" applyBorder="1" applyAlignment="1">
      <alignment horizontal="left" vertical="center" wrapText="1"/>
    </xf>
    <xf numFmtId="49" fontId="4" fillId="39" borderId="10" xfId="58" applyNumberFormat="1" applyFont="1" applyFill="1" applyBorder="1" applyAlignment="1">
      <alignment horizontal="left"/>
    </xf>
    <xf numFmtId="4" fontId="4" fillId="39" borderId="10" xfId="58" applyNumberFormat="1" applyFont="1" applyFill="1" applyBorder="1" applyAlignment="1">
      <alignment horizontal="right"/>
    </xf>
    <xf numFmtId="0" fontId="4" fillId="40" borderId="10" xfId="58" applyFont="1" applyFill="1" applyBorder="1" applyAlignment="1">
      <alignment horizontal="left" vertical="center" wrapText="1"/>
    </xf>
    <xf numFmtId="49" fontId="4" fillId="40" borderId="10" xfId="58" applyNumberFormat="1" applyFont="1" applyFill="1" applyBorder="1" applyAlignment="1">
      <alignment horizontal="left"/>
    </xf>
    <xf numFmtId="4" fontId="4" fillId="40" borderId="10" xfId="58" applyNumberFormat="1" applyFont="1" applyFill="1" applyBorder="1" applyAlignment="1">
      <alignment horizontal="right"/>
    </xf>
    <xf numFmtId="0" fontId="3" fillId="40" borderId="10" xfId="58" applyFont="1" applyFill="1" applyBorder="1" applyAlignment="1">
      <alignment horizontal="left" vertical="center" wrapText="1"/>
    </xf>
    <xf numFmtId="49" fontId="3" fillId="40" borderId="10" xfId="58" applyNumberFormat="1" applyFont="1" applyFill="1" applyBorder="1" applyAlignment="1">
      <alignment horizontal="left"/>
    </xf>
    <xf numFmtId="4" fontId="3" fillId="40" borderId="10" xfId="58" applyNumberFormat="1" applyFont="1" applyFill="1" applyBorder="1" applyAlignment="1">
      <alignment horizontal="right"/>
    </xf>
    <xf numFmtId="0" fontId="14" fillId="40" borderId="10" xfId="58" applyFont="1" applyFill="1" applyBorder="1" applyAlignment="1">
      <alignment vertical="center" wrapText="1"/>
    </xf>
    <xf numFmtId="49" fontId="14" fillId="40" borderId="10" xfId="58" applyNumberFormat="1" applyFont="1" applyFill="1" applyBorder="1" applyAlignment="1">
      <alignment horizontal="left"/>
    </xf>
    <xf numFmtId="4" fontId="13" fillId="40" borderId="10" xfId="58" applyNumberFormat="1" applyFont="1" applyFill="1" applyBorder="1" applyAlignment="1">
      <alignment horizontal="right"/>
    </xf>
    <xf numFmtId="4" fontId="14" fillId="40" borderId="10" xfId="58" applyNumberFormat="1" applyFont="1" applyFill="1" applyBorder="1" applyAlignment="1">
      <alignment horizontal="right"/>
    </xf>
    <xf numFmtId="0" fontId="3" fillId="40" borderId="10" xfId="58" applyFont="1" applyFill="1" applyBorder="1" applyAlignment="1">
      <alignment horizontal="left" vertical="center" wrapText="1"/>
    </xf>
    <xf numFmtId="49" fontId="3" fillId="40" borderId="10" xfId="58" applyNumberFormat="1" applyFont="1" applyFill="1" applyBorder="1" applyAlignment="1">
      <alignment horizontal="left"/>
    </xf>
    <xf numFmtId="0" fontId="4" fillId="41" borderId="10" xfId="58" applyFont="1" applyFill="1" applyBorder="1" applyAlignment="1">
      <alignment horizontal="right"/>
    </xf>
    <xf numFmtId="0" fontId="4" fillId="41" borderId="10" xfId="58" applyFont="1" applyFill="1" applyBorder="1" applyAlignment="1">
      <alignment horizontal="left" vertical="center" wrapText="1"/>
    </xf>
    <xf numFmtId="49" fontId="4" fillId="41" borderId="10" xfId="58" applyNumberFormat="1" applyFont="1" applyFill="1" applyBorder="1" applyAlignment="1">
      <alignment horizontal="left"/>
    </xf>
    <xf numFmtId="4" fontId="4" fillId="41" borderId="10" xfId="58" applyNumberFormat="1" applyFont="1" applyFill="1" applyBorder="1" applyAlignment="1">
      <alignment horizontal="right"/>
    </xf>
    <xf numFmtId="0" fontId="4" fillId="42" borderId="10" xfId="58" applyFont="1" applyFill="1" applyBorder="1" applyAlignment="1" applyProtection="1">
      <alignment horizontal="left" vertical="center" wrapText="1"/>
      <protection locked="0"/>
    </xf>
    <xf numFmtId="49" fontId="4" fillId="42" borderId="10" xfId="58" applyNumberFormat="1" applyFont="1" applyFill="1" applyBorder="1" applyAlignment="1" applyProtection="1">
      <alignment horizontal="left"/>
      <protection locked="0"/>
    </xf>
    <xf numFmtId="4" fontId="4" fillId="42" borderId="10" xfId="58" applyNumberFormat="1" applyFont="1" applyFill="1" applyBorder="1" applyAlignment="1" applyProtection="1">
      <alignment horizontal="right"/>
      <protection locked="0"/>
    </xf>
    <xf numFmtId="0" fontId="3" fillId="43" borderId="10" xfId="58" applyFont="1" applyFill="1" applyBorder="1" applyAlignment="1">
      <alignment horizontal="left" vertical="center" wrapText="1"/>
    </xf>
    <xf numFmtId="49" fontId="3" fillId="42" borderId="10" xfId="58" applyNumberFormat="1" applyFont="1" applyFill="1" applyBorder="1" applyAlignment="1" applyProtection="1">
      <alignment horizontal="left"/>
      <protection locked="0"/>
    </xf>
    <xf numFmtId="4" fontId="3" fillId="42" borderId="10" xfId="58" applyNumberFormat="1" applyFont="1" applyFill="1" applyBorder="1" applyAlignment="1" applyProtection="1">
      <alignment horizontal="right"/>
      <protection locked="0"/>
    </xf>
    <xf numFmtId="0" fontId="3" fillId="42" borderId="10" xfId="58" applyFont="1" applyFill="1" applyBorder="1" applyAlignment="1">
      <alignment horizontal="left" vertical="center" wrapText="1"/>
    </xf>
    <xf numFmtId="49" fontId="3" fillId="42" borderId="10" xfId="58" applyNumberFormat="1" applyFont="1" applyFill="1" applyBorder="1" applyAlignment="1">
      <alignment horizontal="left"/>
    </xf>
    <xf numFmtId="4" fontId="3" fillId="42" borderId="10" xfId="58" applyNumberFormat="1" applyFont="1" applyFill="1" applyBorder="1" applyAlignment="1">
      <alignment horizontal="right"/>
    </xf>
    <xf numFmtId="0" fontId="3" fillId="43" borderId="10" xfId="58" applyFont="1" applyFill="1" applyBorder="1" applyAlignment="1">
      <alignment horizontal="left" vertical="center" wrapText="1"/>
    </xf>
    <xf numFmtId="49" fontId="3" fillId="43" borderId="10" xfId="58" applyNumberFormat="1" applyFont="1" applyFill="1" applyBorder="1" applyAlignment="1">
      <alignment horizontal="left"/>
    </xf>
    <xf numFmtId="4" fontId="3" fillId="43" borderId="10" xfId="58" applyNumberFormat="1" applyFont="1" applyFill="1" applyBorder="1" applyAlignment="1">
      <alignment horizontal="right"/>
    </xf>
    <xf numFmtId="4" fontId="3" fillId="43" borderId="10" xfId="58" applyNumberFormat="1" applyFont="1" applyFill="1" applyBorder="1" applyAlignment="1">
      <alignment horizontal="right"/>
    </xf>
    <xf numFmtId="0" fontId="3" fillId="42" borderId="10" xfId="58" applyFont="1" applyFill="1" applyBorder="1" applyAlignment="1" applyProtection="1">
      <alignment horizontal="left" vertical="center" wrapText="1"/>
      <protection locked="0"/>
    </xf>
    <xf numFmtId="49" fontId="3" fillId="42" borderId="10" xfId="58" applyNumberFormat="1" applyFont="1" applyFill="1" applyBorder="1" applyAlignment="1" applyProtection="1">
      <alignment horizontal="left"/>
      <protection locked="0"/>
    </xf>
    <xf numFmtId="4" fontId="3" fillId="42" borderId="10" xfId="58" applyNumberFormat="1" applyFont="1" applyFill="1" applyBorder="1" applyAlignment="1" applyProtection="1">
      <alignment horizontal="right"/>
      <protection locked="0"/>
    </xf>
    <xf numFmtId="0" fontId="4" fillId="44" borderId="10" xfId="58" applyFont="1" applyFill="1" applyBorder="1" applyAlignment="1">
      <alignment horizontal="right"/>
    </xf>
    <xf numFmtId="0" fontId="4" fillId="45" borderId="10" xfId="58" applyFont="1" applyFill="1" applyBorder="1" applyAlignment="1">
      <alignment horizontal="left" vertical="center" wrapText="1"/>
    </xf>
    <xf numFmtId="49" fontId="4" fillId="45" borderId="10" xfId="58" applyNumberFormat="1" applyFont="1" applyFill="1" applyBorder="1" applyAlignment="1">
      <alignment horizontal="left"/>
    </xf>
    <xf numFmtId="4" fontId="4" fillId="45" borderId="10" xfId="58" applyNumberFormat="1" applyFont="1" applyFill="1" applyBorder="1" applyAlignment="1">
      <alignment horizontal="right"/>
    </xf>
    <xf numFmtId="4" fontId="4" fillId="46" borderId="10" xfId="58" applyNumberFormat="1" applyFont="1" applyFill="1" applyBorder="1" applyAlignment="1">
      <alignment horizontal="right"/>
    </xf>
    <xf numFmtId="0" fontId="4" fillId="47" borderId="10" xfId="58" applyFont="1" applyFill="1" applyBorder="1" applyAlignment="1">
      <alignment horizontal="right"/>
    </xf>
    <xf numFmtId="0" fontId="4" fillId="48" borderId="10" xfId="58" applyFont="1" applyFill="1" applyBorder="1" applyAlignment="1">
      <alignment horizontal="left" vertical="center" wrapText="1"/>
    </xf>
    <xf numFmtId="49" fontId="4" fillId="48" borderId="10" xfId="58" applyNumberFormat="1" applyFont="1" applyFill="1" applyBorder="1" applyAlignment="1">
      <alignment horizontal="left"/>
    </xf>
    <xf numFmtId="4" fontId="4" fillId="48" borderId="10" xfId="58" applyNumberFormat="1" applyFont="1" applyFill="1" applyBorder="1" applyAlignment="1">
      <alignment horizontal="right"/>
    </xf>
    <xf numFmtId="4" fontId="4" fillId="47" borderId="10" xfId="58" applyNumberFormat="1" applyFont="1" applyFill="1" applyBorder="1" applyAlignment="1">
      <alignment horizontal="right"/>
    </xf>
    <xf numFmtId="0" fontId="4" fillId="49" borderId="10" xfId="58" applyFont="1" applyFill="1" applyBorder="1" applyAlignment="1">
      <alignment horizontal="left" vertical="center" wrapText="1"/>
    </xf>
    <xf numFmtId="0" fontId="4" fillId="49" borderId="10" xfId="58" applyFont="1" applyFill="1" applyBorder="1" applyAlignment="1">
      <alignment horizontal="left" vertical="center" wrapText="1"/>
    </xf>
    <xf numFmtId="0" fontId="4" fillId="49" borderId="10" xfId="58" applyFont="1" applyFill="1" applyBorder="1" applyAlignment="1">
      <alignment horizontal="right" vertical="center" wrapText="1"/>
    </xf>
    <xf numFmtId="0" fontId="3" fillId="49" borderId="10" xfId="58" applyFont="1" applyFill="1" applyBorder="1" applyAlignment="1">
      <alignment horizontal="left" vertical="center" wrapText="1"/>
    </xf>
    <xf numFmtId="0" fontId="3" fillId="49" borderId="10" xfId="58" applyFont="1" applyFill="1" applyBorder="1" applyAlignment="1">
      <alignment horizontal="right" vertical="center" wrapText="1"/>
    </xf>
    <xf numFmtId="49" fontId="4" fillId="49" borderId="10" xfId="58" applyNumberFormat="1" applyFont="1" applyFill="1" applyBorder="1" applyAlignment="1">
      <alignment horizontal="left"/>
    </xf>
    <xf numFmtId="4" fontId="4" fillId="49" borderId="10" xfId="58" applyNumberFormat="1" applyFont="1" applyFill="1" applyBorder="1" applyAlignment="1">
      <alignment horizontal="right"/>
    </xf>
    <xf numFmtId="0" fontId="3" fillId="49" borderId="10" xfId="58" applyFont="1" applyFill="1" applyBorder="1" applyAlignment="1" applyProtection="1">
      <alignment horizontal="left" vertical="center" wrapText="1"/>
      <protection locked="0"/>
    </xf>
    <xf numFmtId="49" fontId="3" fillId="49" borderId="10" xfId="58" applyNumberFormat="1" applyFont="1" applyFill="1" applyBorder="1" applyAlignment="1" applyProtection="1">
      <alignment horizontal="left"/>
      <protection locked="0"/>
    </xf>
    <xf numFmtId="4" fontId="3" fillId="49" borderId="10" xfId="58" applyNumberFormat="1" applyFont="1" applyFill="1" applyBorder="1" applyAlignment="1" applyProtection="1">
      <alignment horizontal="right"/>
      <protection locked="0"/>
    </xf>
    <xf numFmtId="4" fontId="3" fillId="49" borderId="10" xfId="58" applyNumberFormat="1" applyFont="1" applyFill="1" applyBorder="1" applyAlignment="1" applyProtection="1">
      <alignment horizontal="right"/>
      <protection locked="0"/>
    </xf>
    <xf numFmtId="49" fontId="3" fillId="49" borderId="10" xfId="58" applyNumberFormat="1" applyFont="1" applyFill="1" applyBorder="1" applyAlignment="1">
      <alignment horizontal="left"/>
    </xf>
    <xf numFmtId="4" fontId="3" fillId="49" borderId="10" xfId="58" applyNumberFormat="1" applyFont="1" applyFill="1" applyBorder="1" applyAlignment="1">
      <alignment horizontal="right"/>
    </xf>
    <xf numFmtId="2" fontId="5" fillId="49" borderId="10" xfId="0" applyNumberFormat="1" applyFont="1" applyFill="1" applyBorder="1" applyAlignment="1" applyProtection="1">
      <alignment wrapText="1"/>
      <protection locked="0"/>
    </xf>
    <xf numFmtId="49" fontId="3" fillId="49" borderId="10" xfId="58" applyNumberFormat="1" applyFont="1" applyFill="1" applyBorder="1" applyAlignment="1" applyProtection="1">
      <alignment horizontal="left"/>
      <protection locked="0"/>
    </xf>
    <xf numFmtId="0" fontId="4" fillId="50" borderId="10" xfId="58" applyFont="1" applyFill="1" applyBorder="1" applyAlignment="1">
      <alignment horizontal="right"/>
    </xf>
    <xf numFmtId="0" fontId="4" fillId="51" borderId="10" xfId="58" applyFont="1" applyFill="1" applyBorder="1" applyAlignment="1" applyProtection="1">
      <alignment horizontal="left" vertical="center" wrapText="1"/>
      <protection locked="0"/>
    </xf>
    <xf numFmtId="49" fontId="4" fillId="51" borderId="10" xfId="58" applyNumberFormat="1" applyFont="1" applyFill="1" applyBorder="1" applyAlignment="1" applyProtection="1">
      <alignment horizontal="left"/>
      <protection locked="0"/>
    </xf>
    <xf numFmtId="4" fontId="4" fillId="51" borderId="10" xfId="58" applyNumberFormat="1" applyFont="1" applyFill="1" applyBorder="1" applyAlignment="1" applyProtection="1">
      <alignment horizontal="right"/>
      <protection locked="0"/>
    </xf>
    <xf numFmtId="4" fontId="4" fillId="50" borderId="10" xfId="58" applyNumberFormat="1" applyFont="1" applyFill="1" applyBorder="1" applyAlignment="1">
      <alignment horizontal="right"/>
    </xf>
    <xf numFmtId="0" fontId="4" fillId="52" borderId="10" xfId="58" applyFont="1" applyFill="1" applyBorder="1" applyAlignment="1" applyProtection="1">
      <alignment horizontal="left" vertical="center" wrapText="1"/>
      <protection locked="0"/>
    </xf>
    <xf numFmtId="49" fontId="4" fillId="52" borderId="10" xfId="58" applyNumberFormat="1" applyFont="1" applyFill="1" applyBorder="1" applyAlignment="1" applyProtection="1">
      <alignment horizontal="left"/>
      <protection locked="0"/>
    </xf>
    <xf numFmtId="4" fontId="4" fillId="52" borderId="10" xfId="58" applyNumberFormat="1" applyFont="1" applyFill="1" applyBorder="1" applyAlignment="1" applyProtection="1">
      <alignment horizontal="right"/>
      <protection locked="0"/>
    </xf>
    <xf numFmtId="0" fontId="3" fillId="52" borderId="10" xfId="58" applyFont="1" applyFill="1" applyBorder="1" applyAlignment="1">
      <alignment horizontal="left" vertical="center" wrapText="1"/>
    </xf>
    <xf numFmtId="49" fontId="3" fillId="52" borderId="10" xfId="58" applyNumberFormat="1" applyFont="1" applyFill="1" applyBorder="1" applyAlignment="1">
      <alignment horizontal="left"/>
    </xf>
    <xf numFmtId="4" fontId="3" fillId="52" borderId="10" xfId="58" applyNumberFormat="1" applyFont="1" applyFill="1" applyBorder="1" applyAlignment="1">
      <alignment horizontal="right"/>
    </xf>
    <xf numFmtId="0" fontId="3" fillId="52" borderId="10" xfId="58" applyFont="1" applyFill="1" applyBorder="1" applyAlignment="1" applyProtection="1">
      <alignment horizontal="left" vertical="center" wrapText="1"/>
      <protection locked="0"/>
    </xf>
    <xf numFmtId="49" fontId="3" fillId="52" borderId="10" xfId="58" applyNumberFormat="1" applyFont="1" applyFill="1" applyBorder="1" applyAlignment="1" applyProtection="1">
      <alignment horizontal="left"/>
      <protection locked="0"/>
    </xf>
    <xf numFmtId="4" fontId="3" fillId="52" borderId="10" xfId="58" applyNumberFormat="1" applyFont="1" applyFill="1" applyBorder="1" applyAlignment="1" applyProtection="1">
      <alignment horizontal="right"/>
      <protection locked="0"/>
    </xf>
    <xf numFmtId="4" fontId="3" fillId="52" borderId="10" xfId="58" applyNumberFormat="1" applyFont="1" applyFill="1" applyBorder="1" applyAlignment="1" applyProtection="1">
      <alignment horizontal="right"/>
      <protection locked="0"/>
    </xf>
    <xf numFmtId="0" fontId="4" fillId="53" borderId="10" xfId="58" applyFont="1" applyFill="1" applyBorder="1" applyAlignment="1">
      <alignment horizontal="right"/>
    </xf>
    <xf numFmtId="0" fontId="4" fillId="38" borderId="10" xfId="58" applyFont="1" applyFill="1" applyBorder="1" applyAlignment="1">
      <alignment horizontal="left" vertical="center" wrapText="1"/>
    </xf>
    <xf numFmtId="49" fontId="4" fillId="38" borderId="10" xfId="58" applyNumberFormat="1" applyFont="1" applyFill="1" applyBorder="1" applyAlignment="1">
      <alignment horizontal="left"/>
    </xf>
    <xf numFmtId="4" fontId="4" fillId="38" borderId="10" xfId="58" applyNumberFormat="1" applyFont="1" applyFill="1" applyBorder="1" applyAlignment="1">
      <alignment horizontal="right"/>
    </xf>
    <xf numFmtId="4" fontId="4" fillId="53" borderId="10" xfId="58" applyNumberFormat="1" applyFont="1" applyFill="1" applyBorder="1" applyAlignment="1">
      <alignment horizontal="right"/>
    </xf>
    <xf numFmtId="0" fontId="4" fillId="54" borderId="10" xfId="0" applyFont="1" applyFill="1" applyBorder="1" applyAlignment="1">
      <alignment horizontal="center" vertical="top" wrapText="1"/>
    </xf>
    <xf numFmtId="0" fontId="4" fillId="55" borderId="10" xfId="58" applyFont="1" applyFill="1" applyBorder="1" applyAlignment="1">
      <alignment horizontal="left" vertical="center" wrapText="1"/>
    </xf>
    <xf numFmtId="49" fontId="4" fillId="55" borderId="10" xfId="58" applyNumberFormat="1" applyFont="1" applyFill="1" applyBorder="1" applyAlignment="1">
      <alignment horizontal="left"/>
    </xf>
    <xf numFmtId="4" fontId="4" fillId="55" borderId="10" xfId="58" applyNumberFormat="1" applyFont="1" applyFill="1" applyBorder="1" applyAlignment="1">
      <alignment horizontal="right"/>
    </xf>
    <xf numFmtId="4" fontId="4" fillId="55" borderId="10" xfId="58" applyNumberFormat="1" applyFont="1" applyFill="1" applyBorder="1" applyAlignment="1">
      <alignment/>
    </xf>
    <xf numFmtId="2" fontId="4" fillId="54" borderId="10" xfId="0" applyNumberFormat="1" applyFont="1" applyFill="1" applyBorder="1" applyAlignment="1" applyProtection="1">
      <alignment horizontal="center" vertical="top" wrapText="1"/>
      <protection locked="0"/>
    </xf>
    <xf numFmtId="0" fontId="4" fillId="54" borderId="10" xfId="0" applyFont="1" applyFill="1" applyBorder="1" applyAlignment="1" applyProtection="1">
      <alignment horizontal="left" vertical="top" wrapText="1"/>
      <protection locked="0"/>
    </xf>
    <xf numFmtId="4" fontId="4" fillId="54" borderId="10" xfId="0" applyNumberFormat="1" applyFont="1" applyFill="1" applyBorder="1" applyAlignment="1" applyProtection="1">
      <alignment horizontal="right" vertical="top" wrapText="1"/>
      <protection locked="0"/>
    </xf>
    <xf numFmtId="4" fontId="4" fillId="54" borderId="10" xfId="0" applyNumberFormat="1" applyFont="1" applyFill="1" applyBorder="1" applyAlignment="1" applyProtection="1">
      <alignment vertical="top" wrapText="1"/>
      <protection locked="0"/>
    </xf>
    <xf numFmtId="0" fontId="4" fillId="56" borderId="10" xfId="0" applyFont="1" applyFill="1" applyBorder="1" applyAlignment="1">
      <alignment horizontal="center" vertical="top" wrapText="1"/>
    </xf>
    <xf numFmtId="0" fontId="4" fillId="57" borderId="10" xfId="58" applyFont="1" applyFill="1" applyBorder="1" applyAlignment="1">
      <alignment horizontal="left" vertical="center" wrapText="1"/>
    </xf>
    <xf numFmtId="49" fontId="4" fillId="57" borderId="10" xfId="58" applyNumberFormat="1" applyFont="1" applyFill="1" applyBorder="1" applyAlignment="1">
      <alignment horizontal="left"/>
    </xf>
    <xf numFmtId="4" fontId="4" fillId="57" borderId="10" xfId="58" applyNumberFormat="1" applyFont="1" applyFill="1" applyBorder="1" applyAlignment="1">
      <alignment/>
    </xf>
    <xf numFmtId="0" fontId="4" fillId="57" borderId="10" xfId="58" applyFont="1" applyFill="1" applyBorder="1" applyAlignment="1" applyProtection="1">
      <alignment horizontal="left" vertical="center" wrapText="1"/>
      <protection locked="0"/>
    </xf>
    <xf numFmtId="49" fontId="4" fillId="57" borderId="10" xfId="58" applyNumberFormat="1" applyFont="1" applyFill="1" applyBorder="1" applyAlignment="1" applyProtection="1">
      <alignment horizontal="left"/>
      <protection locked="0"/>
    </xf>
    <xf numFmtId="0" fontId="4" fillId="58" borderId="10" xfId="58" applyFont="1" applyFill="1" applyBorder="1" applyAlignment="1" applyProtection="1">
      <alignment horizontal="left" vertical="center" wrapText="1"/>
      <protection locked="0"/>
    </xf>
    <xf numFmtId="4" fontId="4" fillId="58" borderId="10" xfId="58" applyNumberFormat="1" applyFont="1" applyFill="1" applyBorder="1" applyAlignment="1" applyProtection="1">
      <alignment horizontal="right" vertical="center" wrapText="1"/>
      <protection locked="0"/>
    </xf>
    <xf numFmtId="2" fontId="5" fillId="58" borderId="10" xfId="0" applyNumberFormat="1" applyFont="1" applyFill="1" applyBorder="1" applyAlignment="1" applyProtection="1">
      <alignment wrapText="1"/>
      <protection locked="0"/>
    </xf>
    <xf numFmtId="49" fontId="4" fillId="58" borderId="10" xfId="58" applyNumberFormat="1" applyFont="1" applyFill="1" applyBorder="1" applyAlignment="1" applyProtection="1">
      <alignment horizontal="left"/>
      <protection locked="0"/>
    </xf>
    <xf numFmtId="4" fontId="4" fillId="58" borderId="10" xfId="58" applyNumberFormat="1" applyFont="1" applyFill="1" applyBorder="1" applyAlignment="1" applyProtection="1">
      <alignment/>
      <protection locked="0"/>
    </xf>
    <xf numFmtId="0" fontId="3" fillId="58" borderId="10" xfId="0" applyFont="1" applyFill="1" applyBorder="1" applyAlignment="1" applyProtection="1">
      <alignment horizontal="left"/>
      <protection locked="0"/>
    </xf>
    <xf numFmtId="4" fontId="3" fillId="58" borderId="10" xfId="58" applyNumberFormat="1" applyFont="1" applyFill="1" applyBorder="1" applyAlignment="1" applyProtection="1">
      <alignment horizontal="right"/>
      <protection locked="0"/>
    </xf>
    <xf numFmtId="4" fontId="3" fillId="58" borderId="10" xfId="58" applyNumberFormat="1" applyFont="1" applyFill="1" applyBorder="1" applyAlignment="1" applyProtection="1">
      <alignment/>
      <protection locked="0"/>
    </xf>
    <xf numFmtId="4" fontId="4" fillId="58" borderId="10" xfId="58" applyNumberFormat="1" applyFont="1" applyFill="1" applyBorder="1" applyAlignment="1" applyProtection="1">
      <alignment horizontal="right"/>
      <protection locked="0"/>
    </xf>
    <xf numFmtId="49" fontId="3" fillId="58" borderId="10" xfId="58" applyNumberFormat="1" applyFont="1" applyFill="1" applyBorder="1" applyAlignment="1" applyProtection="1">
      <alignment horizontal="left"/>
      <protection locked="0"/>
    </xf>
    <xf numFmtId="4" fontId="3" fillId="40" borderId="10" xfId="58" applyNumberFormat="1" applyFont="1" applyFill="1" applyBorder="1" applyAlignment="1">
      <alignment horizontal="righ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tExecT3_2012" xfId="57"/>
    <cellStyle name="Normal_Executie 30.10.2013lucru" xfId="58"/>
    <cellStyle name="Normal_ExecutieTrimII201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47"/>
  <sheetViews>
    <sheetView tabSelected="1" view="pageBreakPreview" zoomScale="123" zoomScaleSheetLayoutView="123" zoomScalePageLayoutView="0" workbookViewId="0" topLeftCell="A199">
      <selection activeCell="R209" sqref="R209"/>
    </sheetView>
  </sheetViews>
  <sheetFormatPr defaultColWidth="9.140625" defaultRowHeight="12.75"/>
  <cols>
    <col min="1" max="1" width="5.00390625" style="53" customWidth="1"/>
    <col min="2" max="2" width="30.140625" style="54" customWidth="1"/>
    <col min="3" max="3" width="8.8515625" style="0" customWidth="1"/>
    <col min="4" max="4" width="10.28125" style="0" customWidth="1"/>
    <col min="5" max="5" width="10.140625" style="0" customWidth="1"/>
    <col min="6" max="6" width="10.57421875" style="0" customWidth="1"/>
    <col min="7" max="7" width="9.8515625" style="153" customWidth="1"/>
    <col min="8" max="8" width="0" style="0" hidden="1" customWidth="1"/>
    <col min="9" max="9" width="10.28125" style="0" hidden="1" customWidth="1"/>
    <col min="10" max="10" width="10.140625" style="0" hidden="1" customWidth="1"/>
    <col min="11" max="11" width="9.7109375" style="0" hidden="1" customWidth="1"/>
    <col min="12" max="13" width="0" style="0" hidden="1" customWidth="1"/>
    <col min="14" max="14" width="7.140625" style="0" hidden="1" customWidth="1"/>
    <col min="15" max="15" width="0" style="0" hidden="1" customWidth="1"/>
  </cols>
  <sheetData>
    <row r="1" spans="1:6" ht="12.75">
      <c r="A1" s="194" t="s">
        <v>427</v>
      </c>
      <c r="B1" s="1"/>
      <c r="C1" s="2"/>
      <c r="D1" s="2"/>
      <c r="E1" s="2"/>
      <c r="F1" s="2" t="s">
        <v>1</v>
      </c>
    </row>
    <row r="2" spans="1:6" ht="12.75">
      <c r="A2" s="46" t="s">
        <v>2</v>
      </c>
      <c r="B2" s="1"/>
      <c r="C2" s="47"/>
      <c r="D2" s="47"/>
      <c r="E2" s="47"/>
      <c r="F2" s="2" t="s">
        <v>308</v>
      </c>
    </row>
    <row r="3" spans="1:6" ht="12.75">
      <c r="A3" s="48"/>
      <c r="B3" s="1"/>
      <c r="C3" s="47"/>
      <c r="D3" s="47"/>
      <c r="E3" s="47"/>
      <c r="F3" s="2"/>
    </row>
    <row r="4" spans="1:6" ht="12.75">
      <c r="A4" s="49" t="s">
        <v>3</v>
      </c>
      <c r="B4" s="50"/>
      <c r="C4" s="47"/>
      <c r="D4" s="47"/>
      <c r="E4" s="47"/>
      <c r="F4" s="2"/>
    </row>
    <row r="5" spans="1:7" ht="12.75">
      <c r="A5" s="2"/>
      <c r="B5" s="50"/>
      <c r="C5" s="3" t="s">
        <v>429</v>
      </c>
      <c r="D5" s="52"/>
      <c r="E5" s="52"/>
      <c r="F5" s="52"/>
      <c r="G5" s="154"/>
    </row>
    <row r="6" spans="1:7" ht="12.75">
      <c r="A6" s="2"/>
      <c r="B6" s="50"/>
      <c r="C6" s="51"/>
      <c r="D6" s="52"/>
      <c r="E6" s="52"/>
      <c r="F6" s="52"/>
      <c r="G6" s="154"/>
    </row>
    <row r="7" spans="1:7" ht="12.75">
      <c r="A7" s="2"/>
      <c r="B7" s="50"/>
      <c r="C7" s="51"/>
      <c r="D7" s="52"/>
      <c r="E7" s="52"/>
      <c r="F7" s="52"/>
      <c r="G7" s="154"/>
    </row>
    <row r="8" ht="12.75">
      <c r="F8" s="163" t="s">
        <v>4</v>
      </c>
    </row>
    <row r="9" spans="1:7" ht="65.25" customHeight="1">
      <c r="A9" s="55" t="s">
        <v>5</v>
      </c>
      <c r="B9" s="56" t="s">
        <v>6</v>
      </c>
      <c r="C9" s="57" t="s">
        <v>7</v>
      </c>
      <c r="D9" s="6" t="s">
        <v>430</v>
      </c>
      <c r="E9" s="6" t="s">
        <v>431</v>
      </c>
      <c r="F9" s="6" t="s">
        <v>432</v>
      </c>
      <c r="G9" s="6" t="s">
        <v>356</v>
      </c>
    </row>
    <row r="10" spans="1:10" s="61" customFormat="1" ht="33.75">
      <c r="A10" s="58">
        <v>1</v>
      </c>
      <c r="B10" s="59" t="s">
        <v>393</v>
      </c>
      <c r="C10" s="60" t="s">
        <v>9</v>
      </c>
      <c r="D10" s="58">
        <f>D12+D79+D85+D89+D107+D116</f>
        <v>316556</v>
      </c>
      <c r="E10" s="58">
        <f>E12+E79+E85+E89+E107+E116</f>
        <v>299140</v>
      </c>
      <c r="F10" s="58">
        <f>F12+F79+F85+F89+F107+F116</f>
        <v>236213</v>
      </c>
      <c r="G10" s="187">
        <f>IF(E10&lt;&gt;0,F10/E10*100,"")</f>
        <v>78.9640302199639</v>
      </c>
      <c r="I10" s="62"/>
      <c r="J10" s="62"/>
    </row>
    <row r="11" spans="1:10" ht="22.5">
      <c r="A11" s="58">
        <f aca="true" t="shared" si="0" ref="A11:A80">A10+1</f>
        <v>2</v>
      </c>
      <c r="B11" s="59" t="s">
        <v>10</v>
      </c>
      <c r="C11" s="192">
        <v>4990</v>
      </c>
      <c r="D11" s="58">
        <f>D12-D34-D75+D85</f>
        <v>158628</v>
      </c>
      <c r="E11" s="58">
        <f>E12-E34-E75+E85</f>
        <v>158628</v>
      </c>
      <c r="F11" s="58">
        <f>F12-F34-F75+F85</f>
        <v>136085</v>
      </c>
      <c r="G11" s="187">
        <f aca="true" t="shared" si="1" ref="G11:G74">IF(E11&lt;&gt;0,F11/E11*100,"")</f>
        <v>85.78876364828403</v>
      </c>
      <c r="J11" s="53"/>
    </row>
    <row r="12" spans="1:10" ht="22.5">
      <c r="A12" s="58">
        <f t="shared" si="0"/>
        <v>3</v>
      </c>
      <c r="B12" s="59" t="s">
        <v>12</v>
      </c>
      <c r="C12" s="60" t="s">
        <v>13</v>
      </c>
      <c r="D12" s="58">
        <f>D13+D52</f>
        <v>178781</v>
      </c>
      <c r="E12" s="58">
        <f>E13+E52</f>
        <v>182411</v>
      </c>
      <c r="F12" s="58">
        <f>F13+F52</f>
        <v>155373</v>
      </c>
      <c r="G12" s="187">
        <f t="shared" si="1"/>
        <v>85.17742899276908</v>
      </c>
      <c r="J12" s="53"/>
    </row>
    <row r="13" spans="1:10" ht="22.5">
      <c r="A13" s="63">
        <f t="shared" si="0"/>
        <v>4</v>
      </c>
      <c r="B13" s="64" t="s">
        <v>14</v>
      </c>
      <c r="C13" s="65" t="s">
        <v>15</v>
      </c>
      <c r="D13" s="63">
        <f>D14+D22+D33+D49</f>
        <v>157447</v>
      </c>
      <c r="E13" s="63">
        <f>E14+E22+E33+E49</f>
        <v>160858</v>
      </c>
      <c r="F13" s="63">
        <f>F14+F22+F33+F49</f>
        <v>139741</v>
      </c>
      <c r="G13" s="187">
        <f t="shared" si="1"/>
        <v>86.87227243904562</v>
      </c>
      <c r="J13" s="53"/>
    </row>
    <row r="14" spans="1:10" ht="33.75">
      <c r="A14" s="63">
        <f t="shared" si="0"/>
        <v>5</v>
      </c>
      <c r="B14" s="64" t="s">
        <v>16</v>
      </c>
      <c r="C14" s="65" t="s">
        <v>17</v>
      </c>
      <c r="D14" s="63">
        <f>D15</f>
        <v>99029</v>
      </c>
      <c r="E14" s="63">
        <f>E15</f>
        <v>98810</v>
      </c>
      <c r="F14" s="63">
        <f>F15</f>
        <v>85903</v>
      </c>
      <c r="G14" s="187">
        <f t="shared" si="1"/>
        <v>86.9375569274365</v>
      </c>
      <c r="J14" s="53"/>
    </row>
    <row r="15" spans="1:10" ht="33.75">
      <c r="A15" s="63">
        <f t="shared" si="0"/>
        <v>6</v>
      </c>
      <c r="B15" s="64" t="s">
        <v>18</v>
      </c>
      <c r="C15" s="65" t="s">
        <v>19</v>
      </c>
      <c r="D15" s="63">
        <f>D16+D18</f>
        <v>99029</v>
      </c>
      <c r="E15" s="63">
        <f>E16+E18</f>
        <v>98810</v>
      </c>
      <c r="F15" s="63">
        <f>F16+F18</f>
        <v>85903</v>
      </c>
      <c r="G15" s="187">
        <f t="shared" si="1"/>
        <v>86.9375569274365</v>
      </c>
      <c r="J15" s="53"/>
    </row>
    <row r="16" spans="1:10" ht="12.75">
      <c r="A16" s="63">
        <f t="shared" si="0"/>
        <v>7</v>
      </c>
      <c r="B16" s="64" t="s">
        <v>20</v>
      </c>
      <c r="C16" s="65" t="s">
        <v>21</v>
      </c>
      <c r="D16" s="63">
        <f>D17</f>
        <v>281</v>
      </c>
      <c r="E16" s="63">
        <f>E17</f>
        <v>281</v>
      </c>
      <c r="F16" s="63">
        <f>F17</f>
        <v>158</v>
      </c>
      <c r="G16" s="187">
        <f t="shared" si="1"/>
        <v>56.22775800711744</v>
      </c>
      <c r="J16" s="53"/>
    </row>
    <row r="17" spans="1:10" ht="33.75">
      <c r="A17" s="63">
        <f t="shared" si="0"/>
        <v>8</v>
      </c>
      <c r="B17" s="64" t="s">
        <v>22</v>
      </c>
      <c r="C17" s="65" t="s">
        <v>23</v>
      </c>
      <c r="D17" s="66">
        <f>D131</f>
        <v>281</v>
      </c>
      <c r="E17" s="66">
        <f>E131</f>
        <v>281</v>
      </c>
      <c r="F17" s="66">
        <f>F131</f>
        <v>158</v>
      </c>
      <c r="G17" s="187">
        <f t="shared" si="1"/>
        <v>56.22775800711744</v>
      </c>
      <c r="J17" s="53"/>
    </row>
    <row r="18" spans="1:10" ht="22.5">
      <c r="A18" s="63">
        <f t="shared" si="0"/>
        <v>9</v>
      </c>
      <c r="B18" s="64" t="s">
        <v>24</v>
      </c>
      <c r="C18" s="65" t="s">
        <v>25</v>
      </c>
      <c r="D18" s="66">
        <f>D19+D20+D21</f>
        <v>98748</v>
      </c>
      <c r="E18" s="66">
        <f>E19+E20+E21</f>
        <v>98529</v>
      </c>
      <c r="F18" s="66">
        <f>F19+F20+F21</f>
        <v>85745</v>
      </c>
      <c r="G18" s="187">
        <f t="shared" si="1"/>
        <v>87.02513980655442</v>
      </c>
      <c r="J18" s="53"/>
    </row>
    <row r="19" spans="1:10" ht="12.75">
      <c r="A19" s="63">
        <f t="shared" si="0"/>
        <v>10</v>
      </c>
      <c r="B19" s="64" t="s">
        <v>26</v>
      </c>
      <c r="C19" s="65" t="s">
        <v>27</v>
      </c>
      <c r="D19" s="66">
        <f aca="true" t="shared" si="2" ref="D19:F21">D133</f>
        <v>97748</v>
      </c>
      <c r="E19" s="66">
        <f t="shared" si="2"/>
        <v>97529</v>
      </c>
      <c r="F19" s="66">
        <f t="shared" si="2"/>
        <v>84900</v>
      </c>
      <c r="G19" s="187">
        <f t="shared" si="1"/>
        <v>87.05103097540218</v>
      </c>
      <c r="J19" s="53"/>
    </row>
    <row r="20" spans="1:10" ht="33.75">
      <c r="A20" s="63">
        <f t="shared" si="0"/>
        <v>11</v>
      </c>
      <c r="B20" s="64" t="s">
        <v>28</v>
      </c>
      <c r="C20" s="65" t="s">
        <v>29</v>
      </c>
      <c r="D20" s="66">
        <f t="shared" si="2"/>
        <v>0</v>
      </c>
      <c r="E20" s="66">
        <f t="shared" si="2"/>
        <v>0</v>
      </c>
      <c r="F20" s="66">
        <f t="shared" si="2"/>
        <v>0</v>
      </c>
      <c r="G20" s="187">
        <f t="shared" si="1"/>
      </c>
      <c r="J20" s="53"/>
    </row>
    <row r="21" spans="1:10" ht="22.5">
      <c r="A21" s="63">
        <f t="shared" si="0"/>
        <v>12</v>
      </c>
      <c r="B21" s="160" t="s">
        <v>419</v>
      </c>
      <c r="C21" s="166" t="s">
        <v>420</v>
      </c>
      <c r="D21" s="66">
        <f t="shared" si="2"/>
        <v>1000</v>
      </c>
      <c r="E21" s="66">
        <f t="shared" si="2"/>
        <v>1000</v>
      </c>
      <c r="F21" s="66">
        <f t="shared" si="2"/>
        <v>845</v>
      </c>
      <c r="G21" s="187">
        <f t="shared" si="1"/>
        <v>84.5</v>
      </c>
      <c r="J21" s="53"/>
    </row>
    <row r="22" spans="1:10" ht="22.5">
      <c r="A22" s="63">
        <f t="shared" si="0"/>
        <v>13</v>
      </c>
      <c r="B22" s="64" t="s">
        <v>30</v>
      </c>
      <c r="C22" s="65" t="s">
        <v>31</v>
      </c>
      <c r="D22" s="66">
        <f>D23</f>
        <v>28393</v>
      </c>
      <c r="E22" s="66">
        <f>E23</f>
        <v>28393</v>
      </c>
      <c r="F22" s="66">
        <f>F23</f>
        <v>25632</v>
      </c>
      <c r="G22" s="187">
        <f t="shared" si="1"/>
        <v>90.27577219737259</v>
      </c>
      <c r="J22" s="53"/>
    </row>
    <row r="23" spans="1:10" ht="22.5">
      <c r="A23" s="63">
        <f t="shared" si="0"/>
        <v>14</v>
      </c>
      <c r="B23" s="64" t="s">
        <v>32</v>
      </c>
      <c r="C23" s="65" t="s">
        <v>33</v>
      </c>
      <c r="D23" s="66">
        <f>D24+D27+D31+D32</f>
        <v>28393</v>
      </c>
      <c r="E23" s="66">
        <f>E24+E27+E31+E32</f>
        <v>28393</v>
      </c>
      <c r="F23" s="66">
        <f>F24+F27+F31+F32</f>
        <v>25632</v>
      </c>
      <c r="G23" s="187">
        <f t="shared" si="1"/>
        <v>90.27577219737259</v>
      </c>
      <c r="J23" s="53"/>
    </row>
    <row r="24" spans="1:10" ht="22.5">
      <c r="A24" s="63">
        <f t="shared" si="0"/>
        <v>15</v>
      </c>
      <c r="B24" s="64" t="s">
        <v>34</v>
      </c>
      <c r="C24" s="65" t="s">
        <v>35</v>
      </c>
      <c r="D24" s="66">
        <f>D25+D26</f>
        <v>21629</v>
      </c>
      <c r="E24" s="66">
        <f>E25+E26</f>
        <v>21629</v>
      </c>
      <c r="F24" s="66">
        <f>F25+F26</f>
        <v>19858</v>
      </c>
      <c r="G24" s="187">
        <f t="shared" si="1"/>
        <v>91.81191918257895</v>
      </c>
      <c r="J24" s="53"/>
    </row>
    <row r="25" spans="1:10" ht="12.75">
      <c r="A25" s="63">
        <f t="shared" si="0"/>
        <v>16</v>
      </c>
      <c r="B25" s="64" t="s">
        <v>36</v>
      </c>
      <c r="C25" s="65" t="s">
        <v>37</v>
      </c>
      <c r="D25" s="66">
        <f aca="true" t="shared" si="3" ref="D25:F26">D139</f>
        <v>5952</v>
      </c>
      <c r="E25" s="66">
        <f t="shared" si="3"/>
        <v>5952</v>
      </c>
      <c r="F25" s="66">
        <f t="shared" si="3"/>
        <v>5918</v>
      </c>
      <c r="G25" s="187">
        <f t="shared" si="1"/>
        <v>99.42876344086021</v>
      </c>
      <c r="J25" s="53"/>
    </row>
    <row r="26" spans="1:10" ht="22.5">
      <c r="A26" s="63">
        <f t="shared" si="0"/>
        <v>17</v>
      </c>
      <c r="B26" s="64" t="s">
        <v>38</v>
      </c>
      <c r="C26" s="65" t="s">
        <v>39</v>
      </c>
      <c r="D26" s="66">
        <f t="shared" si="3"/>
        <v>15677</v>
      </c>
      <c r="E26" s="66">
        <f t="shared" si="3"/>
        <v>15677</v>
      </c>
      <c r="F26" s="66">
        <f t="shared" si="3"/>
        <v>13940</v>
      </c>
      <c r="G26" s="187">
        <f t="shared" si="1"/>
        <v>88.9200739937488</v>
      </c>
      <c r="J26" s="53"/>
    </row>
    <row r="27" spans="1:10" ht="22.5">
      <c r="A27" s="63">
        <f t="shared" si="0"/>
        <v>18</v>
      </c>
      <c r="B27" s="64" t="s">
        <v>40</v>
      </c>
      <c r="C27" s="65" t="s">
        <v>41</v>
      </c>
      <c r="D27" s="66">
        <f>D28+D29+D30</f>
        <v>4907</v>
      </c>
      <c r="E27" s="66">
        <f>E28+E29+E30</f>
        <v>4907</v>
      </c>
      <c r="F27" s="66">
        <f>F28+F29+F30</f>
        <v>4371</v>
      </c>
      <c r="G27" s="187">
        <f t="shared" si="1"/>
        <v>89.07682901976767</v>
      </c>
      <c r="J27" s="53"/>
    </row>
    <row r="28" spans="1:10" ht="22.5">
      <c r="A28" s="63">
        <f t="shared" si="0"/>
        <v>19</v>
      </c>
      <c r="B28" s="64" t="s">
        <v>42</v>
      </c>
      <c r="C28" s="65" t="s">
        <v>43</v>
      </c>
      <c r="D28" s="66">
        <f aca="true" t="shared" si="4" ref="D28:F31">D142</f>
        <v>2170</v>
      </c>
      <c r="E28" s="66">
        <f t="shared" si="4"/>
        <v>2170</v>
      </c>
      <c r="F28" s="66">
        <f t="shared" si="4"/>
        <v>2045</v>
      </c>
      <c r="G28" s="187">
        <f t="shared" si="1"/>
        <v>94.23963133640552</v>
      </c>
      <c r="J28" s="53"/>
    </row>
    <row r="29" spans="1:10" ht="22.5">
      <c r="A29" s="63">
        <f t="shared" si="0"/>
        <v>20</v>
      </c>
      <c r="B29" s="64" t="s">
        <v>44</v>
      </c>
      <c r="C29" s="65" t="s">
        <v>45</v>
      </c>
      <c r="D29" s="66">
        <f t="shared" si="4"/>
        <v>2248</v>
      </c>
      <c r="E29" s="66">
        <f t="shared" si="4"/>
        <v>2248</v>
      </c>
      <c r="F29" s="66">
        <f t="shared" si="4"/>
        <v>1888</v>
      </c>
      <c r="G29" s="187">
        <f t="shared" si="1"/>
        <v>83.98576512455516</v>
      </c>
      <c r="J29" s="53"/>
    </row>
    <row r="30" spans="1:10" ht="33.75">
      <c r="A30" s="63">
        <f t="shared" si="0"/>
        <v>21</v>
      </c>
      <c r="B30" s="64" t="s">
        <v>46</v>
      </c>
      <c r="C30" s="65" t="s">
        <v>47</v>
      </c>
      <c r="D30" s="66">
        <f t="shared" si="4"/>
        <v>489</v>
      </c>
      <c r="E30" s="66">
        <f t="shared" si="4"/>
        <v>489</v>
      </c>
      <c r="F30" s="66">
        <f t="shared" si="4"/>
        <v>438</v>
      </c>
      <c r="G30" s="187">
        <f t="shared" si="1"/>
        <v>89.57055214723927</v>
      </c>
      <c r="J30" s="53"/>
    </row>
    <row r="31" spans="1:10" ht="22.5">
      <c r="A31" s="63">
        <f t="shared" si="0"/>
        <v>22</v>
      </c>
      <c r="B31" s="64" t="s">
        <v>48</v>
      </c>
      <c r="C31" s="65" t="s">
        <v>49</v>
      </c>
      <c r="D31" s="66">
        <f t="shared" si="4"/>
        <v>1857</v>
      </c>
      <c r="E31" s="66">
        <f t="shared" si="4"/>
        <v>1857</v>
      </c>
      <c r="F31" s="66">
        <f t="shared" si="4"/>
        <v>1402</v>
      </c>
      <c r="G31" s="187">
        <f t="shared" si="1"/>
        <v>75.49811523963382</v>
      </c>
      <c r="J31" s="53"/>
    </row>
    <row r="32" spans="1:10" ht="12.75">
      <c r="A32" s="63">
        <f t="shared" si="0"/>
        <v>23</v>
      </c>
      <c r="B32" s="160" t="s">
        <v>396</v>
      </c>
      <c r="C32" s="166" t="s">
        <v>397</v>
      </c>
      <c r="D32" s="66">
        <f>D146</f>
        <v>0</v>
      </c>
      <c r="E32" s="66">
        <f>E146</f>
        <v>0</v>
      </c>
      <c r="F32" s="66">
        <f>F146</f>
        <v>1</v>
      </c>
      <c r="G32" s="187">
        <f t="shared" si="1"/>
      </c>
      <c r="J32" s="53"/>
    </row>
    <row r="33" spans="1:10" ht="22.5">
      <c r="A33" s="63">
        <f t="shared" si="0"/>
        <v>24</v>
      </c>
      <c r="B33" s="160" t="s">
        <v>366</v>
      </c>
      <c r="C33" s="65" t="s">
        <v>50</v>
      </c>
      <c r="D33" s="66">
        <f>D34+D43+D40+D38</f>
        <v>29996</v>
      </c>
      <c r="E33" s="66">
        <f>E34+E43+E40+E38</f>
        <v>33626</v>
      </c>
      <c r="F33" s="66">
        <f>F34+F43+F40+F38</f>
        <v>28205</v>
      </c>
      <c r="G33" s="187">
        <f t="shared" si="1"/>
        <v>83.87854636293345</v>
      </c>
      <c r="J33" s="53"/>
    </row>
    <row r="34" spans="1:10" ht="33.75">
      <c r="A34" s="63">
        <f t="shared" si="0"/>
        <v>25</v>
      </c>
      <c r="B34" s="160" t="s">
        <v>362</v>
      </c>
      <c r="C34" s="65" t="s">
        <v>51</v>
      </c>
      <c r="D34" s="66">
        <f>D35+D36+D37</f>
        <v>20013</v>
      </c>
      <c r="E34" s="66">
        <f>E35+E36+E37</f>
        <v>23643</v>
      </c>
      <c r="F34" s="66">
        <f>F35+F36+F37</f>
        <v>19288</v>
      </c>
      <c r="G34" s="187">
        <f t="shared" si="1"/>
        <v>81.5801717210168</v>
      </c>
      <c r="J34" s="53"/>
    </row>
    <row r="35" spans="1:10" ht="56.25">
      <c r="A35" s="63">
        <f t="shared" si="0"/>
        <v>26</v>
      </c>
      <c r="B35" s="64" t="s">
        <v>52</v>
      </c>
      <c r="C35" s="65" t="s">
        <v>53</v>
      </c>
      <c r="D35" s="66">
        <f aca="true" t="shared" si="5" ref="D35:F36">D149</f>
        <v>17285</v>
      </c>
      <c r="E35" s="66">
        <f t="shared" si="5"/>
        <v>20183</v>
      </c>
      <c r="F35" s="66">
        <f t="shared" si="5"/>
        <v>16028</v>
      </c>
      <c r="G35" s="187">
        <f t="shared" si="1"/>
        <v>79.41336768567606</v>
      </c>
      <c r="J35" s="53"/>
    </row>
    <row r="36" spans="1:10" ht="33.75">
      <c r="A36" s="63">
        <f t="shared" si="0"/>
        <v>27</v>
      </c>
      <c r="B36" s="64" t="s">
        <v>54</v>
      </c>
      <c r="C36" s="65" t="s">
        <v>55</v>
      </c>
      <c r="D36" s="66">
        <f t="shared" si="5"/>
        <v>0</v>
      </c>
      <c r="E36" s="66">
        <f t="shared" si="5"/>
        <v>0</v>
      </c>
      <c r="F36" s="66">
        <f t="shared" si="5"/>
        <v>0</v>
      </c>
      <c r="G36" s="187">
        <f t="shared" si="1"/>
      </c>
      <c r="J36" s="53"/>
    </row>
    <row r="37" spans="1:10" ht="45">
      <c r="A37" s="63">
        <f t="shared" si="0"/>
        <v>28</v>
      </c>
      <c r="B37" s="64" t="s">
        <v>361</v>
      </c>
      <c r="C37" s="161">
        <v>110209</v>
      </c>
      <c r="D37" s="162">
        <f>D151</f>
        <v>2728</v>
      </c>
      <c r="E37" s="162">
        <f>E151</f>
        <v>3460</v>
      </c>
      <c r="F37" s="162">
        <f>F151</f>
        <v>3260</v>
      </c>
      <c r="G37" s="187">
        <f t="shared" si="1"/>
        <v>94.21965317919076</v>
      </c>
      <c r="J37" s="53"/>
    </row>
    <row r="38" spans="1:10" ht="22.5">
      <c r="A38" s="63">
        <f t="shared" si="0"/>
        <v>29</v>
      </c>
      <c r="B38" s="64" t="s">
        <v>365</v>
      </c>
      <c r="C38" s="161">
        <v>1202</v>
      </c>
      <c r="D38" s="64">
        <f>D39</f>
        <v>0</v>
      </c>
      <c r="E38" s="64">
        <f>E39</f>
        <v>0</v>
      </c>
      <c r="F38" s="64">
        <f>F39</f>
        <v>0</v>
      </c>
      <c r="G38" s="187">
        <f t="shared" si="1"/>
      </c>
      <c r="J38" s="53"/>
    </row>
    <row r="39" spans="1:10" ht="12.75">
      <c r="A39" s="63">
        <f t="shared" si="0"/>
        <v>30</v>
      </c>
      <c r="B39" s="64" t="s">
        <v>364</v>
      </c>
      <c r="C39" s="161">
        <v>120207</v>
      </c>
      <c r="D39" s="162">
        <f>D153</f>
        <v>0</v>
      </c>
      <c r="E39" s="162">
        <f>E153</f>
        <v>0</v>
      </c>
      <c r="F39" s="162">
        <f>F153</f>
        <v>0</v>
      </c>
      <c r="G39" s="187">
        <f t="shared" si="1"/>
      </c>
      <c r="J39" s="53"/>
    </row>
    <row r="40" spans="1:10" ht="22.5">
      <c r="A40" s="63">
        <f t="shared" si="0"/>
        <v>31</v>
      </c>
      <c r="B40" s="64" t="s">
        <v>56</v>
      </c>
      <c r="C40" s="65" t="s">
        <v>57</v>
      </c>
      <c r="D40" s="66">
        <f>D41+D42</f>
        <v>10</v>
      </c>
      <c r="E40" s="66">
        <f>E41+E42</f>
        <v>10</v>
      </c>
      <c r="F40" s="66">
        <f>F41+F42</f>
        <v>12</v>
      </c>
      <c r="G40" s="187">
        <f t="shared" si="1"/>
        <v>120</v>
      </c>
      <c r="J40" s="53"/>
    </row>
    <row r="41" spans="1:10" ht="12.75">
      <c r="A41" s="63">
        <f t="shared" si="0"/>
        <v>32</v>
      </c>
      <c r="B41" s="64" t="s">
        <v>58</v>
      </c>
      <c r="C41" s="65" t="s">
        <v>59</v>
      </c>
      <c r="D41" s="66">
        <f aca="true" t="shared" si="6" ref="D41:F42">D155</f>
        <v>10</v>
      </c>
      <c r="E41" s="66">
        <f t="shared" si="6"/>
        <v>10</v>
      </c>
      <c r="F41" s="66">
        <f t="shared" si="6"/>
        <v>12</v>
      </c>
      <c r="G41" s="187">
        <f t="shared" si="1"/>
        <v>120</v>
      </c>
      <c r="J41" s="53"/>
    </row>
    <row r="42" spans="1:10" ht="12.75">
      <c r="A42" s="63">
        <f t="shared" si="0"/>
        <v>33</v>
      </c>
      <c r="B42" s="64" t="s">
        <v>363</v>
      </c>
      <c r="C42" s="161">
        <v>150250</v>
      </c>
      <c r="D42" s="64">
        <f t="shared" si="6"/>
        <v>0</v>
      </c>
      <c r="E42" s="64">
        <f t="shared" si="6"/>
        <v>0</v>
      </c>
      <c r="F42" s="64">
        <f t="shared" si="6"/>
        <v>0</v>
      </c>
      <c r="G42" s="187">
        <f t="shared" si="1"/>
      </c>
      <c r="J42" s="53"/>
    </row>
    <row r="43" spans="1:10" ht="45">
      <c r="A43" s="63">
        <f t="shared" si="0"/>
        <v>34</v>
      </c>
      <c r="B43" s="64" t="s">
        <v>60</v>
      </c>
      <c r="C43" s="65" t="s">
        <v>61</v>
      </c>
      <c r="D43" s="66">
        <f>D44+D47+D48</f>
        <v>9973</v>
      </c>
      <c r="E43" s="66">
        <f>E44+E47+E48</f>
        <v>9973</v>
      </c>
      <c r="F43" s="66">
        <f>F44+F47+F48</f>
        <v>8905</v>
      </c>
      <c r="G43" s="187">
        <f t="shared" si="1"/>
        <v>89.29108593201644</v>
      </c>
      <c r="J43" s="53"/>
    </row>
    <row r="44" spans="1:10" ht="22.5">
      <c r="A44" s="63">
        <f t="shared" si="0"/>
        <v>35</v>
      </c>
      <c r="B44" s="64" t="s">
        <v>62</v>
      </c>
      <c r="C44" s="65" t="s">
        <v>63</v>
      </c>
      <c r="D44" s="66">
        <f>D45+D46</f>
        <v>7730</v>
      </c>
      <c r="E44" s="66">
        <f>E45+E46</f>
        <v>7730</v>
      </c>
      <c r="F44" s="66">
        <f>F45+F46</f>
        <v>7383</v>
      </c>
      <c r="G44" s="187">
        <f t="shared" si="1"/>
        <v>95.51099611901682</v>
      </c>
      <c r="J44" s="53"/>
    </row>
    <row r="45" spans="1:10" ht="22.5">
      <c r="A45" s="63">
        <f t="shared" si="0"/>
        <v>36</v>
      </c>
      <c r="B45" s="64" t="s">
        <v>64</v>
      </c>
      <c r="C45" s="65" t="s">
        <v>65</v>
      </c>
      <c r="D45" s="66">
        <f>D159</f>
        <v>5012</v>
      </c>
      <c r="E45" s="66">
        <f>E159</f>
        <v>5012</v>
      </c>
      <c r="F45" s="66">
        <f>F159</f>
        <v>4871</v>
      </c>
      <c r="G45" s="187">
        <f t="shared" si="1"/>
        <v>97.18675179569034</v>
      </c>
      <c r="J45" s="53"/>
    </row>
    <row r="46" spans="1:10" ht="22.5">
      <c r="A46" s="63">
        <f t="shared" si="0"/>
        <v>37</v>
      </c>
      <c r="B46" s="64" t="s">
        <v>66</v>
      </c>
      <c r="C46" s="65" t="s">
        <v>67</v>
      </c>
      <c r="D46" s="66">
        <f aca="true" t="shared" si="7" ref="D46:E48">D160</f>
        <v>2718</v>
      </c>
      <c r="E46" s="66">
        <f t="shared" si="7"/>
        <v>2718</v>
      </c>
      <c r="F46" s="66">
        <f>F160</f>
        <v>2512</v>
      </c>
      <c r="G46" s="187">
        <f t="shared" si="1"/>
        <v>92.42089771891096</v>
      </c>
      <c r="J46" s="53"/>
    </row>
    <row r="47" spans="1:10" ht="22.5">
      <c r="A47" s="63">
        <f t="shared" si="0"/>
        <v>38</v>
      </c>
      <c r="B47" s="64" t="s">
        <v>68</v>
      </c>
      <c r="C47" s="65" t="s">
        <v>69</v>
      </c>
      <c r="D47" s="66">
        <f t="shared" si="7"/>
        <v>1924</v>
      </c>
      <c r="E47" s="66">
        <f t="shared" si="7"/>
        <v>1924</v>
      </c>
      <c r="F47" s="66">
        <f>F161</f>
        <v>1118</v>
      </c>
      <c r="G47" s="187">
        <f t="shared" si="1"/>
        <v>58.108108108108105</v>
      </c>
      <c r="J47" s="53"/>
    </row>
    <row r="48" spans="1:10" ht="33.75">
      <c r="A48" s="63">
        <f t="shared" si="0"/>
        <v>39</v>
      </c>
      <c r="B48" s="64" t="s">
        <v>70</v>
      </c>
      <c r="C48" s="65" t="s">
        <v>71</v>
      </c>
      <c r="D48" s="66">
        <f t="shared" si="7"/>
        <v>319</v>
      </c>
      <c r="E48" s="66">
        <f t="shared" si="7"/>
        <v>319</v>
      </c>
      <c r="F48" s="66">
        <f>F162</f>
        <v>404</v>
      </c>
      <c r="G48" s="187">
        <f t="shared" si="1"/>
        <v>126.64576802507837</v>
      </c>
      <c r="J48" s="53"/>
    </row>
    <row r="49" spans="1:10" ht="22.5">
      <c r="A49" s="63">
        <f t="shared" si="0"/>
        <v>40</v>
      </c>
      <c r="B49" s="64" t="s">
        <v>72</v>
      </c>
      <c r="C49" s="65" t="s">
        <v>73</v>
      </c>
      <c r="D49" s="66">
        <f aca="true" t="shared" si="8" ref="D49:F50">D50</f>
        <v>29</v>
      </c>
      <c r="E49" s="66">
        <f t="shared" si="8"/>
        <v>29</v>
      </c>
      <c r="F49" s="66">
        <f t="shared" si="8"/>
        <v>1</v>
      </c>
      <c r="G49" s="187">
        <f t="shared" si="1"/>
        <v>3.4482758620689653</v>
      </c>
      <c r="J49" s="53"/>
    </row>
    <row r="50" spans="1:10" ht="22.5">
      <c r="A50" s="63">
        <f t="shared" si="0"/>
        <v>41</v>
      </c>
      <c r="B50" s="64" t="s">
        <v>74</v>
      </c>
      <c r="C50" s="65" t="s">
        <v>75</v>
      </c>
      <c r="D50" s="66">
        <f t="shared" si="8"/>
        <v>29</v>
      </c>
      <c r="E50" s="66">
        <f t="shared" si="8"/>
        <v>29</v>
      </c>
      <c r="F50" s="66">
        <f t="shared" si="8"/>
        <v>1</v>
      </c>
      <c r="G50" s="187">
        <f t="shared" si="1"/>
        <v>3.4482758620689653</v>
      </c>
      <c r="J50" s="53"/>
    </row>
    <row r="51" spans="1:10" ht="12.75">
      <c r="A51" s="63">
        <f t="shared" si="0"/>
        <v>42</v>
      </c>
      <c r="B51" s="64" t="s">
        <v>76</v>
      </c>
      <c r="C51" s="65" t="s">
        <v>77</v>
      </c>
      <c r="D51" s="66">
        <f>D165</f>
        <v>29</v>
      </c>
      <c r="E51" s="66">
        <f>E165</f>
        <v>29</v>
      </c>
      <c r="F51" s="66">
        <f>F165</f>
        <v>1</v>
      </c>
      <c r="G51" s="187">
        <f t="shared" si="1"/>
        <v>3.4482758620689653</v>
      </c>
      <c r="J51" s="53"/>
    </row>
    <row r="52" spans="1:10" ht="22.5">
      <c r="A52" s="63">
        <f t="shared" si="0"/>
        <v>43</v>
      </c>
      <c r="B52" s="64" t="s">
        <v>78</v>
      </c>
      <c r="C52" s="65" t="s">
        <v>79</v>
      </c>
      <c r="D52" s="66">
        <f>D53+D59</f>
        <v>21334</v>
      </c>
      <c r="E52" s="66">
        <f>E53+E59</f>
        <v>21553</v>
      </c>
      <c r="F52" s="66">
        <f>F53+F59</f>
        <v>15632</v>
      </c>
      <c r="G52" s="187">
        <f t="shared" si="1"/>
        <v>72.52818633136918</v>
      </c>
      <c r="J52" s="53"/>
    </row>
    <row r="53" spans="1:10" ht="22.5">
      <c r="A53" s="63">
        <f t="shared" si="0"/>
        <v>44</v>
      </c>
      <c r="B53" s="64" t="s">
        <v>80</v>
      </c>
      <c r="C53" s="65" t="s">
        <v>81</v>
      </c>
      <c r="D53" s="66">
        <f>D54</f>
        <v>834</v>
      </c>
      <c r="E53" s="66">
        <f>E54</f>
        <v>834</v>
      </c>
      <c r="F53" s="66">
        <f>F54</f>
        <v>305</v>
      </c>
      <c r="G53" s="187">
        <f t="shared" si="1"/>
        <v>36.57074340527578</v>
      </c>
      <c r="J53" s="53"/>
    </row>
    <row r="54" spans="1:10" ht="22.5">
      <c r="A54" s="63">
        <f t="shared" si="0"/>
        <v>45</v>
      </c>
      <c r="B54" s="64" t="s">
        <v>82</v>
      </c>
      <c r="C54" s="65" t="s">
        <v>83</v>
      </c>
      <c r="D54" s="63">
        <f>D55+D56+D58</f>
        <v>834</v>
      </c>
      <c r="E54" s="63">
        <f>E55+E56+E58</f>
        <v>834</v>
      </c>
      <c r="F54" s="63">
        <f>F55+F56+F58</f>
        <v>305</v>
      </c>
      <c r="G54" s="187">
        <f t="shared" si="1"/>
        <v>36.57074340527578</v>
      </c>
      <c r="J54" s="53"/>
    </row>
    <row r="55" spans="1:10" ht="12.75">
      <c r="A55" s="63">
        <f t="shared" si="0"/>
        <v>46</v>
      </c>
      <c r="B55" s="67" t="s">
        <v>84</v>
      </c>
      <c r="C55" s="68">
        <v>300201</v>
      </c>
      <c r="D55" s="66">
        <f>D169</f>
        <v>116</v>
      </c>
      <c r="E55" s="66">
        <f>E169</f>
        <v>116</v>
      </c>
      <c r="F55" s="66">
        <f>F169</f>
        <v>95</v>
      </c>
      <c r="G55" s="187">
        <f t="shared" si="1"/>
        <v>81.89655172413794</v>
      </c>
      <c r="J55" s="53"/>
    </row>
    <row r="56" spans="1:10" ht="12.75">
      <c r="A56" s="63">
        <f t="shared" si="0"/>
        <v>47</v>
      </c>
      <c r="B56" s="64" t="s">
        <v>85</v>
      </c>
      <c r="C56" s="65" t="s">
        <v>86</v>
      </c>
      <c r="D56" s="66">
        <f>D57</f>
        <v>172</v>
      </c>
      <c r="E56" s="66">
        <f>E57</f>
        <v>172</v>
      </c>
      <c r="F56" s="66">
        <f>F57</f>
        <v>210</v>
      </c>
      <c r="G56" s="187">
        <f t="shared" si="1"/>
        <v>122.09302325581395</v>
      </c>
      <c r="J56" s="53"/>
    </row>
    <row r="57" spans="1:10" ht="22.5">
      <c r="A57" s="63">
        <f t="shared" si="0"/>
        <v>48</v>
      </c>
      <c r="B57" s="64" t="s">
        <v>307</v>
      </c>
      <c r="C57" s="68">
        <v>30020530</v>
      </c>
      <c r="D57" s="66">
        <f aca="true" t="shared" si="9" ref="D57:F58">D171</f>
        <v>172</v>
      </c>
      <c r="E57" s="66">
        <f t="shared" si="9"/>
        <v>172</v>
      </c>
      <c r="F57" s="66">
        <f t="shared" si="9"/>
        <v>210</v>
      </c>
      <c r="G57" s="187">
        <f t="shared" si="1"/>
        <v>122.09302325581395</v>
      </c>
      <c r="J57" s="53"/>
    </row>
    <row r="58" spans="1:10" ht="12.75">
      <c r="A58" s="63">
        <f t="shared" si="0"/>
        <v>49</v>
      </c>
      <c r="B58" s="160" t="s">
        <v>238</v>
      </c>
      <c r="C58" s="68">
        <v>300250</v>
      </c>
      <c r="D58" s="66">
        <f t="shared" si="9"/>
        <v>546</v>
      </c>
      <c r="E58" s="66">
        <f t="shared" si="9"/>
        <v>546</v>
      </c>
      <c r="F58" s="66">
        <f t="shared" si="9"/>
        <v>0</v>
      </c>
      <c r="G58" s="187">
        <f t="shared" si="1"/>
        <v>0</v>
      </c>
      <c r="J58" s="53"/>
    </row>
    <row r="59" spans="1:10" ht="22.5">
      <c r="A59" s="63">
        <f t="shared" si="0"/>
        <v>50</v>
      </c>
      <c r="B59" s="64" t="s">
        <v>87</v>
      </c>
      <c r="C59" s="65" t="s">
        <v>88</v>
      </c>
      <c r="D59" s="66">
        <f>D60+D64+D66+D69+D75</f>
        <v>20500</v>
      </c>
      <c r="E59" s="66">
        <f>E60+E64+E66+E69+E75</f>
        <v>20719</v>
      </c>
      <c r="F59" s="66">
        <f>F60+F64+F66+F69+F75</f>
        <v>15327</v>
      </c>
      <c r="G59" s="187">
        <f t="shared" si="1"/>
        <v>73.97557797190984</v>
      </c>
      <c r="J59" s="53"/>
    </row>
    <row r="60" spans="1:10" ht="45">
      <c r="A60" s="63">
        <f t="shared" si="0"/>
        <v>51</v>
      </c>
      <c r="B60" s="64" t="s">
        <v>89</v>
      </c>
      <c r="C60" s="65" t="s">
        <v>90</v>
      </c>
      <c r="D60" s="66">
        <f>D61+D62+D63</f>
        <v>4466</v>
      </c>
      <c r="E60" s="66">
        <f>E61+E62+E63</f>
        <v>4466</v>
      </c>
      <c r="F60" s="66">
        <f>F61+F62+F63</f>
        <v>3660</v>
      </c>
      <c r="G60" s="187">
        <f t="shared" si="1"/>
        <v>81.95253022839229</v>
      </c>
      <c r="J60" s="53"/>
    </row>
    <row r="61" spans="1:10" ht="12.75">
      <c r="A61" s="63">
        <f t="shared" si="0"/>
        <v>52</v>
      </c>
      <c r="B61" s="64" t="s">
        <v>91</v>
      </c>
      <c r="C61" s="65" t="s">
        <v>92</v>
      </c>
      <c r="D61" s="66">
        <f aca="true" t="shared" si="10" ref="D61:F63">D175</f>
        <v>4098</v>
      </c>
      <c r="E61" s="66">
        <f t="shared" si="10"/>
        <v>4098</v>
      </c>
      <c r="F61" s="66">
        <f t="shared" si="10"/>
        <v>3524</v>
      </c>
      <c r="G61" s="187">
        <f t="shared" si="1"/>
        <v>85.99316739873109</v>
      </c>
      <c r="J61" s="53"/>
    </row>
    <row r="62" spans="1:10" ht="22.5">
      <c r="A62" s="63">
        <f t="shared" si="0"/>
        <v>53</v>
      </c>
      <c r="B62" s="64" t="s">
        <v>93</v>
      </c>
      <c r="C62" s="65" t="s">
        <v>94</v>
      </c>
      <c r="D62" s="66">
        <f t="shared" si="10"/>
        <v>346</v>
      </c>
      <c r="E62" s="66">
        <f t="shared" si="10"/>
        <v>346</v>
      </c>
      <c r="F62" s="66">
        <f t="shared" si="10"/>
        <v>133</v>
      </c>
      <c r="G62" s="187">
        <f t="shared" si="1"/>
        <v>38.4393063583815</v>
      </c>
      <c r="J62" s="53"/>
    </row>
    <row r="63" spans="1:10" ht="22.5">
      <c r="A63" s="63">
        <f t="shared" si="0"/>
        <v>54</v>
      </c>
      <c r="B63" s="64" t="s">
        <v>158</v>
      </c>
      <c r="C63" s="68">
        <v>330228</v>
      </c>
      <c r="D63" s="66">
        <f t="shared" si="10"/>
        <v>22</v>
      </c>
      <c r="E63" s="66">
        <f t="shared" si="10"/>
        <v>22</v>
      </c>
      <c r="F63" s="66">
        <f t="shared" si="10"/>
        <v>3</v>
      </c>
      <c r="G63" s="187">
        <f t="shared" si="1"/>
        <v>13.636363636363635</v>
      </c>
      <c r="J63" s="53"/>
    </row>
    <row r="64" spans="1:10" ht="22.5">
      <c r="A64" s="63">
        <f t="shared" si="0"/>
        <v>55</v>
      </c>
      <c r="B64" s="64" t="s">
        <v>95</v>
      </c>
      <c r="C64" s="65" t="s">
        <v>96</v>
      </c>
      <c r="D64" s="66">
        <f>D65</f>
        <v>4</v>
      </c>
      <c r="E64" s="66">
        <f>E65</f>
        <v>4</v>
      </c>
      <c r="F64" s="66">
        <f>F65</f>
        <v>9</v>
      </c>
      <c r="G64" s="187">
        <f t="shared" si="1"/>
        <v>225</v>
      </c>
      <c r="J64" s="53"/>
    </row>
    <row r="65" spans="1:10" ht="12.75">
      <c r="A65" s="63">
        <f t="shared" si="0"/>
        <v>56</v>
      </c>
      <c r="B65" s="64" t="s">
        <v>97</v>
      </c>
      <c r="C65" s="65" t="s">
        <v>98</v>
      </c>
      <c r="D65" s="66">
        <f>D179</f>
        <v>4</v>
      </c>
      <c r="E65" s="66">
        <f>E179</f>
        <v>4</v>
      </c>
      <c r="F65" s="66">
        <f>F179</f>
        <v>9</v>
      </c>
      <c r="G65" s="187">
        <f t="shared" si="1"/>
        <v>225</v>
      </c>
      <c r="J65" s="53"/>
    </row>
    <row r="66" spans="1:10" ht="22.5">
      <c r="A66" s="63">
        <f t="shared" si="0"/>
        <v>57</v>
      </c>
      <c r="B66" s="64" t="s">
        <v>99</v>
      </c>
      <c r="C66" s="65" t="s">
        <v>100</v>
      </c>
      <c r="D66" s="66">
        <f>D67+D68</f>
        <v>3749</v>
      </c>
      <c r="E66" s="66">
        <f>E67+E68</f>
        <v>3749</v>
      </c>
      <c r="F66" s="66">
        <f>F67+F68</f>
        <v>2647</v>
      </c>
      <c r="G66" s="187">
        <f t="shared" si="1"/>
        <v>70.60549479861297</v>
      </c>
      <c r="J66" s="53"/>
    </row>
    <row r="67" spans="1:10" ht="22.5">
      <c r="A67" s="63">
        <f t="shared" si="0"/>
        <v>58</v>
      </c>
      <c r="B67" s="64" t="s">
        <v>101</v>
      </c>
      <c r="C67" s="65" t="s">
        <v>102</v>
      </c>
      <c r="D67" s="66">
        <f aca="true" t="shared" si="11" ref="D67:F68">D181</f>
        <v>3745</v>
      </c>
      <c r="E67" s="66">
        <f t="shared" si="11"/>
        <v>3745</v>
      </c>
      <c r="F67" s="66">
        <f t="shared" si="11"/>
        <v>2642</v>
      </c>
      <c r="G67" s="187">
        <f t="shared" si="1"/>
        <v>70.54739652870494</v>
      </c>
      <c r="J67" s="53"/>
    </row>
    <row r="68" spans="1:10" ht="12.75">
      <c r="A68" s="63">
        <f t="shared" si="0"/>
        <v>59</v>
      </c>
      <c r="B68" s="64" t="s">
        <v>160</v>
      </c>
      <c r="C68" s="68">
        <v>350250</v>
      </c>
      <c r="D68" s="66">
        <f t="shared" si="11"/>
        <v>4</v>
      </c>
      <c r="E68" s="66">
        <f t="shared" si="11"/>
        <v>4</v>
      </c>
      <c r="F68" s="66">
        <f t="shared" si="11"/>
        <v>5</v>
      </c>
      <c r="G68" s="187">
        <f t="shared" si="1"/>
        <v>125</v>
      </c>
      <c r="J68" s="53"/>
    </row>
    <row r="69" spans="1:10" ht="45">
      <c r="A69" s="63">
        <f t="shared" si="0"/>
        <v>60</v>
      </c>
      <c r="B69" s="160" t="s">
        <v>369</v>
      </c>
      <c r="C69" s="65" t="s">
        <v>103</v>
      </c>
      <c r="D69" s="66">
        <f>D70+D71+D74+D73+D72</f>
        <v>12141</v>
      </c>
      <c r="E69" s="66">
        <f>E70+E71+E74+E73+E72</f>
        <v>12360</v>
      </c>
      <c r="F69" s="66">
        <f>F70+F71+F74+F73+F72</f>
        <v>9011</v>
      </c>
      <c r="G69" s="187">
        <f t="shared" si="1"/>
        <v>72.90453074433657</v>
      </c>
      <c r="J69" s="53"/>
    </row>
    <row r="70" spans="1:10" ht="22.5">
      <c r="A70" s="63">
        <f t="shared" si="0"/>
        <v>61</v>
      </c>
      <c r="B70" s="64" t="s">
        <v>104</v>
      </c>
      <c r="C70" s="65" t="s">
        <v>105</v>
      </c>
      <c r="D70" s="66">
        <f aca="true" t="shared" si="12" ref="D70:F71">D184</f>
        <v>4027</v>
      </c>
      <c r="E70" s="66">
        <f t="shared" si="12"/>
        <v>4027</v>
      </c>
      <c r="F70" s="66">
        <f t="shared" si="12"/>
        <v>0</v>
      </c>
      <c r="G70" s="187">
        <f t="shared" si="1"/>
        <v>0</v>
      </c>
      <c r="J70" s="53"/>
    </row>
    <row r="71" spans="1:10" ht="12.75">
      <c r="A71" s="63">
        <f t="shared" si="0"/>
        <v>62</v>
      </c>
      <c r="B71" s="64" t="s">
        <v>106</v>
      </c>
      <c r="C71" s="65" t="s">
        <v>107</v>
      </c>
      <c r="D71" s="66">
        <f t="shared" si="12"/>
        <v>7383</v>
      </c>
      <c r="E71" s="66">
        <f t="shared" si="12"/>
        <v>7383</v>
      </c>
      <c r="F71" s="66">
        <f t="shared" si="12"/>
        <v>7050</v>
      </c>
      <c r="G71" s="187">
        <f t="shared" si="1"/>
        <v>95.48963835839089</v>
      </c>
      <c r="J71" s="53"/>
    </row>
    <row r="72" spans="1:10" ht="12.75">
      <c r="A72" s="63">
        <f t="shared" si="0"/>
        <v>63</v>
      </c>
      <c r="B72" s="64" t="s">
        <v>371</v>
      </c>
      <c r="C72" s="161">
        <v>360223</v>
      </c>
      <c r="D72" s="162">
        <f>D207</f>
        <v>400</v>
      </c>
      <c r="E72" s="162">
        <f>E207</f>
        <v>619</v>
      </c>
      <c r="F72" s="162">
        <f>F207</f>
        <v>1417</v>
      </c>
      <c r="G72" s="187">
        <f t="shared" si="1"/>
        <v>228.91760904684975</v>
      </c>
      <c r="J72" s="53"/>
    </row>
    <row r="73" spans="1:10" ht="22.5">
      <c r="A73" s="63">
        <f t="shared" si="0"/>
        <v>64</v>
      </c>
      <c r="B73" s="64" t="s">
        <v>367</v>
      </c>
      <c r="C73" s="161">
        <v>360232</v>
      </c>
      <c r="D73" s="64">
        <v>0</v>
      </c>
      <c r="E73" s="64">
        <v>0</v>
      </c>
      <c r="F73" s="162">
        <f>F186</f>
        <v>0</v>
      </c>
      <c r="G73" s="187">
        <f t="shared" si="1"/>
      </c>
      <c r="J73" s="53"/>
    </row>
    <row r="74" spans="1:10" ht="12.75">
      <c r="A74" s="63">
        <f t="shared" si="0"/>
        <v>65</v>
      </c>
      <c r="B74" s="64" t="s">
        <v>108</v>
      </c>
      <c r="C74" s="65" t="s">
        <v>109</v>
      </c>
      <c r="D74" s="66">
        <f>D187</f>
        <v>331</v>
      </c>
      <c r="E74" s="66">
        <f>E187</f>
        <v>331</v>
      </c>
      <c r="F74" s="66">
        <f>F187</f>
        <v>544</v>
      </c>
      <c r="G74" s="187">
        <f t="shared" si="1"/>
        <v>164.35045317220545</v>
      </c>
      <c r="J74" s="53"/>
    </row>
    <row r="75" spans="1:10" s="46" customFormat="1" ht="22.5">
      <c r="A75" s="188">
        <f t="shared" si="0"/>
        <v>66</v>
      </c>
      <c r="B75" s="189" t="s">
        <v>110</v>
      </c>
      <c r="C75" s="190" t="s">
        <v>111</v>
      </c>
      <c r="D75" s="191">
        <f>D76+D77+D78</f>
        <v>140</v>
      </c>
      <c r="E75" s="191">
        <f>E76+E77+E78</f>
        <v>140</v>
      </c>
      <c r="F75" s="191">
        <f>F76+F77+F78</f>
        <v>0</v>
      </c>
      <c r="G75" s="187">
        <f aca="true" t="shared" si="13" ref="G75:G123">IF(E75&lt;&gt;0,F75/E75*100,"")</f>
        <v>0</v>
      </c>
      <c r="J75" s="53"/>
    </row>
    <row r="76" spans="1:10" ht="33.75">
      <c r="A76" s="63">
        <f t="shared" si="0"/>
        <v>67</v>
      </c>
      <c r="B76" s="64" t="s">
        <v>112</v>
      </c>
      <c r="C76" s="65" t="s">
        <v>113</v>
      </c>
      <c r="D76" s="66">
        <f>D189</f>
        <v>-10009</v>
      </c>
      <c r="E76" s="66">
        <f>E189</f>
        <v>-10011</v>
      </c>
      <c r="F76" s="66">
        <f>F189</f>
        <v>-2000</v>
      </c>
      <c r="G76" s="187">
        <f t="shared" si="13"/>
        <v>19.97802417340925</v>
      </c>
      <c r="J76" s="53"/>
    </row>
    <row r="77" spans="1:10" ht="12.75">
      <c r="A77" s="63">
        <f t="shared" si="0"/>
        <v>68</v>
      </c>
      <c r="B77" s="64" t="s">
        <v>114</v>
      </c>
      <c r="C77" s="65" t="s">
        <v>115</v>
      </c>
      <c r="D77" s="66">
        <f>D209</f>
        <v>10009</v>
      </c>
      <c r="E77" s="66">
        <f>E209</f>
        <v>10011</v>
      </c>
      <c r="F77" s="66">
        <f>F209</f>
        <v>2000</v>
      </c>
      <c r="G77" s="187">
        <f t="shared" si="13"/>
        <v>19.97802417340925</v>
      </c>
      <c r="J77" s="53"/>
    </row>
    <row r="78" spans="1:10" ht="12.75">
      <c r="A78" s="63">
        <f t="shared" si="0"/>
        <v>69</v>
      </c>
      <c r="B78" s="160" t="s">
        <v>411</v>
      </c>
      <c r="C78" s="68">
        <v>370250</v>
      </c>
      <c r="D78" s="66">
        <f>D190</f>
        <v>140</v>
      </c>
      <c r="E78" s="66">
        <f>E190</f>
        <v>140</v>
      </c>
      <c r="F78" s="66">
        <f>F190</f>
        <v>0</v>
      </c>
      <c r="G78" s="187">
        <f t="shared" si="13"/>
        <v>0</v>
      </c>
      <c r="J78" s="53"/>
    </row>
    <row r="79" spans="1:10" ht="12.75">
      <c r="A79" s="58">
        <f t="shared" si="0"/>
        <v>70</v>
      </c>
      <c r="B79" s="59" t="s">
        <v>116</v>
      </c>
      <c r="C79" s="60" t="s">
        <v>117</v>
      </c>
      <c r="D79" s="58">
        <f>D80</f>
        <v>0</v>
      </c>
      <c r="E79" s="58">
        <f>E80</f>
        <v>349</v>
      </c>
      <c r="F79" s="58">
        <f>F80</f>
        <v>582</v>
      </c>
      <c r="G79" s="187">
        <f t="shared" si="13"/>
        <v>166.7621776504298</v>
      </c>
      <c r="J79" s="53"/>
    </row>
    <row r="80" spans="1:10" ht="33.75">
      <c r="A80" s="63">
        <f t="shared" si="0"/>
        <v>71</v>
      </c>
      <c r="B80" s="64" t="s">
        <v>118</v>
      </c>
      <c r="C80" s="65" t="s">
        <v>119</v>
      </c>
      <c r="D80" s="66">
        <f>D81+D82+D83</f>
        <v>0</v>
      </c>
      <c r="E80" s="66">
        <f>E81+E82+E83</f>
        <v>349</v>
      </c>
      <c r="F80" s="66">
        <f>F81+F82+F83</f>
        <v>582</v>
      </c>
      <c r="G80" s="187">
        <f t="shared" si="13"/>
        <v>166.7621776504298</v>
      </c>
      <c r="J80" s="53"/>
    </row>
    <row r="81" spans="1:10" ht="22.5">
      <c r="A81" s="63">
        <f aca="true" t="shared" si="14" ref="A81:A154">A80+1</f>
        <v>72</v>
      </c>
      <c r="B81" s="64" t="s">
        <v>120</v>
      </c>
      <c r="C81" s="65" t="s">
        <v>121</v>
      </c>
      <c r="D81" s="66">
        <f aca="true" t="shared" si="15" ref="D81:F84">D212</f>
        <v>0</v>
      </c>
      <c r="E81" s="66">
        <v>0</v>
      </c>
      <c r="F81" s="66">
        <f>F212</f>
        <v>11</v>
      </c>
      <c r="G81" s="187">
        <f t="shared" si="13"/>
      </c>
      <c r="J81" s="53"/>
    </row>
    <row r="82" spans="1:10" ht="22.5">
      <c r="A82" s="63">
        <f t="shared" si="14"/>
        <v>73</v>
      </c>
      <c r="B82" s="64" t="s">
        <v>122</v>
      </c>
      <c r="C82" s="65" t="s">
        <v>123</v>
      </c>
      <c r="D82" s="66">
        <f t="shared" si="15"/>
        <v>0</v>
      </c>
      <c r="E82" s="66">
        <f t="shared" si="15"/>
        <v>93</v>
      </c>
      <c r="F82" s="66">
        <f t="shared" si="15"/>
        <v>136</v>
      </c>
      <c r="G82" s="187">
        <f t="shared" si="13"/>
        <v>146.23655913978496</v>
      </c>
      <c r="J82" s="53"/>
    </row>
    <row r="83" spans="1:10" ht="33.75">
      <c r="A83" s="63">
        <f t="shared" si="14"/>
        <v>74</v>
      </c>
      <c r="B83" s="64" t="s">
        <v>124</v>
      </c>
      <c r="C83" s="65" t="s">
        <v>125</v>
      </c>
      <c r="D83" s="66">
        <f t="shared" si="15"/>
        <v>0</v>
      </c>
      <c r="E83" s="66">
        <f t="shared" si="15"/>
        <v>256</v>
      </c>
      <c r="F83" s="66">
        <f>F214</f>
        <v>435</v>
      </c>
      <c r="G83" s="187">
        <f t="shared" si="13"/>
        <v>169.921875</v>
      </c>
      <c r="J83" s="53"/>
    </row>
    <row r="84" spans="1:10" ht="22.5">
      <c r="A84" s="63">
        <f t="shared" si="14"/>
        <v>75</v>
      </c>
      <c r="B84" s="64" t="s">
        <v>126</v>
      </c>
      <c r="C84" s="65" t="s">
        <v>127</v>
      </c>
      <c r="D84" s="66">
        <f t="shared" si="15"/>
        <v>0</v>
      </c>
      <c r="E84" s="66">
        <f t="shared" si="15"/>
        <v>0</v>
      </c>
      <c r="F84" s="66">
        <f>F215</f>
        <v>0</v>
      </c>
      <c r="G84" s="187">
        <f t="shared" si="13"/>
      </c>
      <c r="J84" s="53"/>
    </row>
    <row r="85" spans="1:10" s="7" customFormat="1" ht="22.5">
      <c r="A85" s="63">
        <f t="shared" si="14"/>
        <v>76</v>
      </c>
      <c r="B85" s="69" t="s">
        <v>128</v>
      </c>
      <c r="C85" s="72" t="s">
        <v>129</v>
      </c>
      <c r="D85" s="71">
        <f>D86</f>
        <v>0</v>
      </c>
      <c r="E85" s="71">
        <f>E86</f>
        <v>0</v>
      </c>
      <c r="F85" s="71">
        <f>F86</f>
        <v>0</v>
      </c>
      <c r="G85" s="187">
        <f t="shared" si="13"/>
      </c>
      <c r="J85" s="53"/>
    </row>
    <row r="86" spans="1:10" s="7" customFormat="1" ht="45">
      <c r="A86" s="63">
        <f t="shared" si="14"/>
        <v>77</v>
      </c>
      <c r="B86" s="69" t="s">
        <v>130</v>
      </c>
      <c r="C86" s="70" t="s">
        <v>131</v>
      </c>
      <c r="D86" s="71">
        <f>D87+D88</f>
        <v>0</v>
      </c>
      <c r="E86" s="71">
        <f>E87+E88</f>
        <v>0</v>
      </c>
      <c r="F86" s="71">
        <f>F87+F88</f>
        <v>0</v>
      </c>
      <c r="G86" s="187">
        <f t="shared" si="13"/>
      </c>
      <c r="J86" s="53"/>
    </row>
    <row r="87" spans="1:10" s="7" customFormat="1" ht="22.5">
      <c r="A87" s="63">
        <f t="shared" si="14"/>
        <v>78</v>
      </c>
      <c r="B87" s="73" t="s">
        <v>309</v>
      </c>
      <c r="C87" s="74">
        <v>400214</v>
      </c>
      <c r="D87" s="71">
        <f aca="true" t="shared" si="16" ref="D87:F88">D218</f>
        <v>0</v>
      </c>
      <c r="E87" s="71">
        <f t="shared" si="16"/>
        <v>0</v>
      </c>
      <c r="F87" s="71">
        <f>F216</f>
        <v>0</v>
      </c>
      <c r="G87" s="187">
        <f t="shared" si="13"/>
      </c>
      <c r="J87" s="53"/>
    </row>
    <row r="88" spans="1:10" s="7" customFormat="1" ht="22.5">
      <c r="A88" s="63">
        <f t="shared" si="14"/>
        <v>79</v>
      </c>
      <c r="B88" s="73" t="s">
        <v>132</v>
      </c>
      <c r="C88" s="74">
        <v>400216</v>
      </c>
      <c r="D88" s="75">
        <f t="shared" si="16"/>
        <v>0</v>
      </c>
      <c r="E88" s="75">
        <f t="shared" si="16"/>
        <v>0</v>
      </c>
      <c r="F88" s="75">
        <f t="shared" si="16"/>
        <v>0</v>
      </c>
      <c r="G88" s="187">
        <f t="shared" si="13"/>
      </c>
      <c r="J88" s="53"/>
    </row>
    <row r="89" spans="1:10" ht="12.75">
      <c r="A89" s="63">
        <f t="shared" si="14"/>
        <v>80</v>
      </c>
      <c r="B89" s="64" t="s">
        <v>133</v>
      </c>
      <c r="C89" s="65" t="s">
        <v>134</v>
      </c>
      <c r="D89" s="66">
        <f>D90</f>
        <v>16475</v>
      </c>
      <c r="E89" s="66">
        <f>E90</f>
        <v>21647</v>
      </c>
      <c r="F89" s="66">
        <f>F90</f>
        <v>9869</v>
      </c>
      <c r="G89" s="187">
        <f t="shared" si="13"/>
        <v>45.590613017970156</v>
      </c>
      <c r="J89" s="53"/>
    </row>
    <row r="90" spans="1:10" ht="33.75">
      <c r="A90" s="63">
        <f t="shared" si="14"/>
        <v>81</v>
      </c>
      <c r="B90" s="64" t="s">
        <v>135</v>
      </c>
      <c r="C90" s="65" t="s">
        <v>136</v>
      </c>
      <c r="D90" s="66">
        <f>D91+D104</f>
        <v>16475</v>
      </c>
      <c r="E90" s="66">
        <f>E91+E104</f>
        <v>21647</v>
      </c>
      <c r="F90" s="66">
        <f>F91+F104</f>
        <v>9869</v>
      </c>
      <c r="G90" s="187">
        <f t="shared" si="13"/>
        <v>45.590613017970156</v>
      </c>
      <c r="J90" s="53"/>
    </row>
    <row r="91" spans="1:7" ht="90">
      <c r="A91" s="63">
        <f t="shared" si="14"/>
        <v>82</v>
      </c>
      <c r="B91" s="160" t="s">
        <v>407</v>
      </c>
      <c r="C91" s="65" t="s">
        <v>137</v>
      </c>
      <c r="D91" s="66">
        <f>D93+D95+D96+D98+D97+D99+D94+D92+D103+D100</f>
        <v>16475</v>
      </c>
      <c r="E91" s="66">
        <f>E93+E95+E96+E98+E97+E99+E94+E92+E103+E100</f>
        <v>21647</v>
      </c>
      <c r="F91" s="66">
        <f>F93+F95+F96+F98+F97+F99+F94+F92+F103+F100</f>
        <v>9869</v>
      </c>
      <c r="G91" s="187">
        <f t="shared" si="13"/>
        <v>45.590613017970156</v>
      </c>
    </row>
    <row r="92" spans="1:7" ht="22.5">
      <c r="A92" s="63">
        <f t="shared" si="14"/>
        <v>83</v>
      </c>
      <c r="B92" s="160" t="s">
        <v>422</v>
      </c>
      <c r="C92" s="68">
        <v>420214</v>
      </c>
      <c r="D92" s="66">
        <f aca="true" t="shared" si="17" ref="D92:F93">D223</f>
        <v>0</v>
      </c>
      <c r="E92" s="66">
        <f t="shared" si="17"/>
        <v>0</v>
      </c>
      <c r="F92" s="66">
        <f t="shared" si="17"/>
        <v>0</v>
      </c>
      <c r="G92" s="187">
        <f t="shared" si="13"/>
      </c>
    </row>
    <row r="93" spans="1:7" ht="56.25">
      <c r="A93" s="63">
        <f t="shared" si="14"/>
        <v>84</v>
      </c>
      <c r="B93" s="64" t="s">
        <v>138</v>
      </c>
      <c r="C93" s="65" t="s">
        <v>139</v>
      </c>
      <c r="D93" s="66">
        <f t="shared" si="17"/>
        <v>0</v>
      </c>
      <c r="E93" s="66">
        <f t="shared" si="17"/>
        <v>0</v>
      </c>
      <c r="F93" s="66">
        <f t="shared" si="17"/>
        <v>0</v>
      </c>
      <c r="G93" s="187">
        <f t="shared" si="13"/>
      </c>
    </row>
    <row r="94" spans="1:7" ht="12.75">
      <c r="A94" s="63">
        <f t="shared" si="14"/>
        <v>85</v>
      </c>
      <c r="B94" s="64" t="s">
        <v>405</v>
      </c>
      <c r="C94" s="68">
        <v>420228</v>
      </c>
      <c r="D94" s="66">
        <f>D194</f>
        <v>0</v>
      </c>
      <c r="E94" s="66">
        <f>E194</f>
        <v>80</v>
      </c>
      <c r="F94" s="66">
        <f>F194</f>
        <v>80</v>
      </c>
      <c r="G94" s="187">
        <f t="shared" si="13"/>
        <v>100</v>
      </c>
    </row>
    <row r="95" spans="1:7" s="7" customFormat="1" ht="33.75">
      <c r="A95" s="63">
        <f t="shared" si="14"/>
        <v>86</v>
      </c>
      <c r="B95" s="73" t="s">
        <v>140</v>
      </c>
      <c r="C95" s="76" t="s">
        <v>141</v>
      </c>
      <c r="D95" s="75">
        <f aca="true" t="shared" si="18" ref="D95:F96">D195</f>
        <v>1</v>
      </c>
      <c r="E95" s="75">
        <f t="shared" si="18"/>
        <v>1</v>
      </c>
      <c r="F95" s="75">
        <f t="shared" si="18"/>
        <v>0</v>
      </c>
      <c r="G95" s="187">
        <f t="shared" si="13"/>
        <v>0</v>
      </c>
    </row>
    <row r="96" spans="1:7" ht="22.5">
      <c r="A96" s="63">
        <f t="shared" si="14"/>
        <v>87</v>
      </c>
      <c r="B96" s="64" t="s">
        <v>142</v>
      </c>
      <c r="C96" s="65" t="s">
        <v>143</v>
      </c>
      <c r="D96" s="75">
        <f t="shared" si="18"/>
        <v>45</v>
      </c>
      <c r="E96" s="75">
        <f t="shared" si="18"/>
        <v>45</v>
      </c>
      <c r="F96" s="75">
        <f t="shared" si="18"/>
        <v>50</v>
      </c>
      <c r="G96" s="187">
        <f t="shared" si="13"/>
        <v>111.11111111111111</v>
      </c>
    </row>
    <row r="97" spans="1:7" ht="22.5">
      <c r="A97" s="63">
        <f t="shared" si="14"/>
        <v>88</v>
      </c>
      <c r="B97" s="64" t="s">
        <v>379</v>
      </c>
      <c r="C97" s="68">
        <v>420262</v>
      </c>
      <c r="D97" s="75">
        <f aca="true" t="shared" si="19" ref="D97:F98">D226</f>
        <v>0</v>
      </c>
      <c r="E97" s="75">
        <f t="shared" si="19"/>
        <v>0</v>
      </c>
      <c r="F97" s="75">
        <f t="shared" si="19"/>
        <v>0</v>
      </c>
      <c r="G97" s="187">
        <f t="shared" si="13"/>
      </c>
    </row>
    <row r="98" spans="1:7" ht="22.5">
      <c r="A98" s="63">
        <f t="shared" si="14"/>
        <v>89</v>
      </c>
      <c r="B98" s="64" t="s">
        <v>169</v>
      </c>
      <c r="C98" s="68">
        <v>420265</v>
      </c>
      <c r="D98" s="66">
        <f t="shared" si="19"/>
        <v>16429</v>
      </c>
      <c r="E98" s="66">
        <f t="shared" si="19"/>
        <v>16429</v>
      </c>
      <c r="F98" s="66">
        <f t="shared" si="19"/>
        <v>5427</v>
      </c>
      <c r="G98" s="187">
        <f t="shared" si="13"/>
        <v>33.03305131170492</v>
      </c>
    </row>
    <row r="99" spans="1:7" ht="67.5">
      <c r="A99" s="63">
        <f t="shared" si="14"/>
        <v>90</v>
      </c>
      <c r="B99" s="64" t="s">
        <v>403</v>
      </c>
      <c r="C99" s="68">
        <v>420269</v>
      </c>
      <c r="D99" s="66">
        <f>D228</f>
        <v>0</v>
      </c>
      <c r="E99" s="66">
        <f>E228</f>
        <v>3000</v>
      </c>
      <c r="F99" s="66">
        <f>F228</f>
        <v>2395</v>
      </c>
      <c r="G99" s="187">
        <f t="shared" si="13"/>
        <v>79.83333333333333</v>
      </c>
    </row>
    <row r="100" spans="1:7" ht="22.5">
      <c r="A100" s="63"/>
      <c r="B100" s="160" t="s">
        <v>435</v>
      </c>
      <c r="C100" s="68">
        <v>420279</v>
      </c>
      <c r="D100" s="66">
        <f>D101+D102</f>
        <v>0</v>
      </c>
      <c r="E100" s="66">
        <f>E101+E102</f>
        <v>175</v>
      </c>
      <c r="F100" s="66">
        <f>F101+F102</f>
        <v>0</v>
      </c>
      <c r="G100" s="187">
        <f t="shared" si="13"/>
        <v>0</v>
      </c>
    </row>
    <row r="101" spans="1:7" ht="33.75">
      <c r="A101" s="63"/>
      <c r="B101" s="160" t="s">
        <v>433</v>
      </c>
      <c r="C101" s="68">
        <v>42027901</v>
      </c>
      <c r="D101" s="66">
        <f>D197</f>
        <v>0</v>
      </c>
      <c r="E101" s="66">
        <f>E197</f>
        <v>75</v>
      </c>
      <c r="F101" s="66">
        <f>F197</f>
        <v>0</v>
      </c>
      <c r="G101" s="187">
        <f t="shared" si="13"/>
        <v>0</v>
      </c>
    </row>
    <row r="102" spans="1:7" ht="33.75">
      <c r="A102" s="63"/>
      <c r="B102" s="160" t="s">
        <v>434</v>
      </c>
      <c r="C102" s="68">
        <v>42027902</v>
      </c>
      <c r="D102" s="66">
        <f>D229</f>
        <v>0</v>
      </c>
      <c r="E102" s="66">
        <f>E229</f>
        <v>100</v>
      </c>
      <c r="F102" s="66">
        <f>F229</f>
        <v>0</v>
      </c>
      <c r="G102" s="187">
        <f t="shared" si="13"/>
        <v>0</v>
      </c>
    </row>
    <row r="103" spans="1:7" ht="22.5">
      <c r="A103" s="63">
        <f>A99+1</f>
        <v>91</v>
      </c>
      <c r="B103" s="64" t="s">
        <v>424</v>
      </c>
      <c r="C103" s="68">
        <v>420280</v>
      </c>
      <c r="D103" s="66">
        <f>D198</f>
        <v>0</v>
      </c>
      <c r="E103" s="66">
        <f>E198</f>
        <v>1917</v>
      </c>
      <c r="F103" s="66">
        <f>F198</f>
        <v>1917</v>
      </c>
      <c r="G103" s="187">
        <f t="shared" si="13"/>
        <v>100</v>
      </c>
    </row>
    <row r="104" spans="1:7" ht="22.5">
      <c r="A104" s="63">
        <f t="shared" si="14"/>
        <v>92</v>
      </c>
      <c r="B104" s="64" t="s">
        <v>388</v>
      </c>
      <c r="C104" s="161">
        <v>4302</v>
      </c>
      <c r="D104" s="66">
        <f>D106+D105</f>
        <v>0</v>
      </c>
      <c r="E104" s="66">
        <f>E106+E105</f>
        <v>0</v>
      </c>
      <c r="F104" s="66">
        <f>F106+F105</f>
        <v>0</v>
      </c>
      <c r="G104" s="187">
        <f t="shared" si="13"/>
      </c>
    </row>
    <row r="105" spans="1:7" ht="12.75">
      <c r="A105" s="63">
        <f t="shared" si="14"/>
        <v>93</v>
      </c>
      <c r="B105" s="63" t="s">
        <v>404</v>
      </c>
      <c r="C105" s="68">
        <v>430220</v>
      </c>
      <c r="D105" s="75">
        <f>D199</f>
        <v>0</v>
      </c>
      <c r="E105" s="75">
        <f>E199</f>
        <v>0</v>
      </c>
      <c r="F105" s="75">
        <f>F199</f>
        <v>0</v>
      </c>
      <c r="G105" s="187">
        <f t="shared" si="13"/>
      </c>
    </row>
    <row r="106" spans="1:7" ht="33.75">
      <c r="A106" s="63">
        <f t="shared" si="14"/>
        <v>94</v>
      </c>
      <c r="B106" s="64" t="s">
        <v>389</v>
      </c>
      <c r="C106" s="161">
        <v>430231</v>
      </c>
      <c r="D106" s="66">
        <f>D231</f>
        <v>0</v>
      </c>
      <c r="E106" s="66">
        <f>E231</f>
        <v>0</v>
      </c>
      <c r="F106" s="66">
        <f>F231</f>
        <v>0</v>
      </c>
      <c r="G106" s="187">
        <f t="shared" si="13"/>
      </c>
    </row>
    <row r="107" spans="1:7" ht="56.25">
      <c r="A107" s="63">
        <f t="shared" si="14"/>
        <v>95</v>
      </c>
      <c r="B107" s="64" t="s">
        <v>145</v>
      </c>
      <c r="C107" s="65" t="s">
        <v>146</v>
      </c>
      <c r="D107" s="66">
        <f>D108+D112</f>
        <v>0</v>
      </c>
      <c r="E107" s="66">
        <f>E108+E112</f>
        <v>0</v>
      </c>
      <c r="F107" s="66">
        <f>F108+F112+F115</f>
        <v>0</v>
      </c>
      <c r="G107" s="187">
        <f t="shared" si="13"/>
      </c>
    </row>
    <row r="108" spans="1:7" ht="33.75">
      <c r="A108" s="63">
        <f t="shared" si="14"/>
        <v>96</v>
      </c>
      <c r="B108" s="64" t="s">
        <v>147</v>
      </c>
      <c r="C108" s="65" t="s">
        <v>148</v>
      </c>
      <c r="D108" s="66">
        <f>D109+D110+D111</f>
        <v>0</v>
      </c>
      <c r="E108" s="66">
        <f>E109+E110+E111</f>
        <v>0</v>
      </c>
      <c r="F108" s="66">
        <f>F109+F110+F111</f>
        <v>0</v>
      </c>
      <c r="G108" s="187">
        <f t="shared" si="13"/>
      </c>
    </row>
    <row r="109" spans="1:7" ht="22.5">
      <c r="A109" s="63">
        <f t="shared" si="14"/>
        <v>97</v>
      </c>
      <c r="B109" s="64" t="s">
        <v>149</v>
      </c>
      <c r="C109" s="65" t="s">
        <v>150</v>
      </c>
      <c r="D109" s="66">
        <f aca="true" t="shared" si="20" ref="D109:F111">D234</f>
        <v>0</v>
      </c>
      <c r="E109" s="66">
        <f t="shared" si="20"/>
        <v>0</v>
      </c>
      <c r="F109" s="66">
        <f t="shared" si="20"/>
        <v>0</v>
      </c>
      <c r="G109" s="187">
        <f t="shared" si="13"/>
      </c>
    </row>
    <row r="110" spans="1:7" ht="22.5">
      <c r="A110" s="63">
        <f t="shared" si="14"/>
        <v>98</v>
      </c>
      <c r="B110" s="64" t="s">
        <v>151</v>
      </c>
      <c r="C110" s="65" t="s">
        <v>152</v>
      </c>
      <c r="D110" s="66">
        <f t="shared" si="20"/>
        <v>0</v>
      </c>
      <c r="E110" s="66">
        <f t="shared" si="20"/>
        <v>0</v>
      </c>
      <c r="F110" s="66">
        <f t="shared" si="20"/>
        <v>0</v>
      </c>
      <c r="G110" s="187">
        <f t="shared" si="13"/>
      </c>
    </row>
    <row r="111" spans="1:7" ht="12.75">
      <c r="A111" s="63">
        <f t="shared" si="14"/>
        <v>99</v>
      </c>
      <c r="B111" s="64" t="s">
        <v>153</v>
      </c>
      <c r="C111" s="65" t="s">
        <v>154</v>
      </c>
      <c r="D111" s="66">
        <f t="shared" si="20"/>
        <v>0</v>
      </c>
      <c r="E111" s="66">
        <f t="shared" si="20"/>
        <v>0</v>
      </c>
      <c r="F111" s="66">
        <f t="shared" si="20"/>
        <v>0</v>
      </c>
      <c r="G111" s="187">
        <f t="shared" si="13"/>
      </c>
    </row>
    <row r="112" spans="1:7" ht="45">
      <c r="A112" s="63">
        <f t="shared" si="14"/>
        <v>100</v>
      </c>
      <c r="B112" s="64" t="s">
        <v>423</v>
      </c>
      <c r="C112" s="161">
        <v>450219</v>
      </c>
      <c r="D112" s="66">
        <f>D113+D114</f>
        <v>0</v>
      </c>
      <c r="E112" s="66">
        <f>E113+E114</f>
        <v>0</v>
      </c>
      <c r="F112" s="66">
        <f>F113+F114</f>
        <v>0</v>
      </c>
      <c r="G112" s="187">
        <f t="shared" si="13"/>
      </c>
    </row>
    <row r="113" spans="1:7" ht="22.5">
      <c r="A113" s="63">
        <f t="shared" si="14"/>
        <v>101</v>
      </c>
      <c r="B113" s="64" t="s">
        <v>149</v>
      </c>
      <c r="C113" s="161">
        <v>45021901</v>
      </c>
      <c r="D113" s="66">
        <f>D242</f>
        <v>0</v>
      </c>
      <c r="E113" s="66">
        <f>E242</f>
        <v>0</v>
      </c>
      <c r="F113" s="66">
        <f>F242</f>
        <v>0</v>
      </c>
      <c r="G113" s="187">
        <f t="shared" si="13"/>
      </c>
    </row>
    <row r="114" spans="1:7" ht="22.5">
      <c r="A114" s="63">
        <f t="shared" si="14"/>
        <v>102</v>
      </c>
      <c r="B114" s="64" t="s">
        <v>151</v>
      </c>
      <c r="C114" s="68">
        <v>45021902</v>
      </c>
      <c r="D114" s="66">
        <f>D239</f>
        <v>0</v>
      </c>
      <c r="E114" s="66">
        <f>E239</f>
        <v>0</v>
      </c>
      <c r="F114" s="66">
        <f>F239</f>
        <v>0</v>
      </c>
      <c r="G114" s="187">
        <f t="shared" si="13"/>
      </c>
    </row>
    <row r="115" spans="1:7" ht="12.75">
      <c r="A115" s="63">
        <f t="shared" si="14"/>
        <v>103</v>
      </c>
      <c r="B115" s="64" t="s">
        <v>153</v>
      </c>
      <c r="C115" s="68">
        <v>45021903</v>
      </c>
      <c r="D115" s="66"/>
      <c r="E115" s="66"/>
      <c r="F115" s="66">
        <f>F240</f>
        <v>0</v>
      </c>
      <c r="G115" s="187">
        <f t="shared" si="13"/>
      </c>
    </row>
    <row r="116" spans="1:7" ht="56.25">
      <c r="A116" s="63">
        <f t="shared" si="14"/>
        <v>104</v>
      </c>
      <c r="B116" s="64" t="s">
        <v>391</v>
      </c>
      <c r="C116" s="161">
        <v>4802</v>
      </c>
      <c r="D116" s="66">
        <f>D117+D121</f>
        <v>121300</v>
      </c>
      <c r="E116" s="66">
        <f>E117+E121</f>
        <v>94733</v>
      </c>
      <c r="F116" s="66">
        <f>F117+F121</f>
        <v>70389</v>
      </c>
      <c r="G116" s="187">
        <f t="shared" si="13"/>
        <v>74.3025133797093</v>
      </c>
    </row>
    <row r="117" spans="1:7" ht="33.75">
      <c r="A117" s="63">
        <f t="shared" si="14"/>
        <v>105</v>
      </c>
      <c r="B117" s="64" t="s">
        <v>392</v>
      </c>
      <c r="C117" s="161">
        <v>480201</v>
      </c>
      <c r="D117" s="193">
        <f>D118+D119+D120</f>
        <v>121300</v>
      </c>
      <c r="E117" s="193">
        <f>E118+E119+E120</f>
        <v>94633</v>
      </c>
      <c r="F117" s="193">
        <f>F118+F119+F120</f>
        <v>70242</v>
      </c>
      <c r="G117" s="187">
        <f t="shared" si="13"/>
        <v>74.22569294009489</v>
      </c>
    </row>
    <row r="118" spans="1:7" ht="22.5">
      <c r="A118" s="63">
        <f t="shared" si="14"/>
        <v>106</v>
      </c>
      <c r="B118" s="64" t="s">
        <v>149</v>
      </c>
      <c r="C118" s="161">
        <v>48020101</v>
      </c>
      <c r="D118" s="66">
        <f aca="true" t="shared" si="21" ref="D118:F119">D245</f>
        <v>117435</v>
      </c>
      <c r="E118" s="66">
        <f t="shared" si="21"/>
        <v>63241</v>
      </c>
      <c r="F118" s="66">
        <f t="shared" si="21"/>
        <v>9664</v>
      </c>
      <c r="G118" s="187">
        <f t="shared" si="13"/>
        <v>15.281225787068516</v>
      </c>
    </row>
    <row r="119" spans="1:7" ht="22.5">
      <c r="A119" s="63">
        <f t="shared" si="14"/>
        <v>107</v>
      </c>
      <c r="B119" s="64" t="s">
        <v>151</v>
      </c>
      <c r="C119" s="161">
        <v>48020102</v>
      </c>
      <c r="D119" s="66">
        <f t="shared" si="21"/>
        <v>3865</v>
      </c>
      <c r="E119" s="66">
        <f t="shared" si="21"/>
        <v>3865</v>
      </c>
      <c r="F119" s="162">
        <f t="shared" si="21"/>
        <v>3582</v>
      </c>
      <c r="G119" s="187">
        <f t="shared" si="13"/>
        <v>92.67787839586028</v>
      </c>
    </row>
    <row r="120" spans="1:7" ht="12.75">
      <c r="A120" s="63">
        <f t="shared" si="14"/>
        <v>108</v>
      </c>
      <c r="B120" s="160" t="s">
        <v>153</v>
      </c>
      <c r="C120" s="161">
        <v>48020103</v>
      </c>
      <c r="D120" s="66">
        <f>D247</f>
        <v>0</v>
      </c>
      <c r="E120" s="66">
        <f>E247</f>
        <v>27527</v>
      </c>
      <c r="F120" s="66">
        <f>F247</f>
        <v>56996</v>
      </c>
      <c r="G120" s="187">
        <f t="shared" si="13"/>
        <v>207.05489156101282</v>
      </c>
    </row>
    <row r="121" spans="1:7" ht="12.75">
      <c r="A121" s="63">
        <f t="shared" si="14"/>
        <v>109</v>
      </c>
      <c r="B121" s="64" t="s">
        <v>421</v>
      </c>
      <c r="C121" s="161">
        <v>480202</v>
      </c>
      <c r="D121" s="66">
        <f>D248</f>
        <v>0</v>
      </c>
      <c r="E121" s="64">
        <f>E122+E123</f>
        <v>100</v>
      </c>
      <c r="F121" s="64">
        <f>F122+F123</f>
        <v>147</v>
      </c>
      <c r="G121" s="187">
        <f t="shared" si="13"/>
        <v>147</v>
      </c>
    </row>
    <row r="122" spans="1:7" ht="22.5">
      <c r="A122" s="63">
        <f t="shared" si="14"/>
        <v>110</v>
      </c>
      <c r="B122" s="64" t="s">
        <v>149</v>
      </c>
      <c r="C122" s="161">
        <v>48020201</v>
      </c>
      <c r="D122" s="66">
        <f>D249</f>
        <v>0</v>
      </c>
      <c r="E122" s="162">
        <f>E249</f>
        <v>80</v>
      </c>
      <c r="F122" s="162">
        <f>F249</f>
        <v>121</v>
      </c>
      <c r="G122" s="187">
        <f t="shared" si="13"/>
        <v>151.25</v>
      </c>
    </row>
    <row r="123" spans="1:7" ht="22.5">
      <c r="A123" s="63">
        <f t="shared" si="14"/>
        <v>111</v>
      </c>
      <c r="B123" s="64" t="s">
        <v>151</v>
      </c>
      <c r="C123" s="161">
        <v>48020202</v>
      </c>
      <c r="D123" s="66">
        <f>D250</f>
        <v>0</v>
      </c>
      <c r="E123" s="162">
        <f>E250</f>
        <v>20</v>
      </c>
      <c r="F123" s="162">
        <f>F250</f>
        <v>26</v>
      </c>
      <c r="G123" s="187">
        <f t="shared" si="13"/>
        <v>130</v>
      </c>
    </row>
    <row r="124" spans="1:14" s="77" customFormat="1" ht="33.75">
      <c r="A124" s="198">
        <f t="shared" si="14"/>
        <v>112</v>
      </c>
      <c r="B124" s="199" t="s">
        <v>155</v>
      </c>
      <c r="C124" s="200" t="s">
        <v>9</v>
      </c>
      <c r="D124" s="201">
        <f>D126+D191</f>
        <v>168418</v>
      </c>
      <c r="E124" s="201">
        <f>E126+E191</f>
        <v>173899</v>
      </c>
      <c r="F124" s="201">
        <f>F126+F191</f>
        <v>154003</v>
      </c>
      <c r="G124" s="197">
        <f>IF(E124&lt;&gt;0,F124/E124*100,"")</f>
        <v>88.55887612924744</v>
      </c>
      <c r="H124" s="78">
        <f>F124+F201</f>
        <v>236213</v>
      </c>
      <c r="I124" s="78" t="s">
        <v>319</v>
      </c>
      <c r="J124" s="78"/>
      <c r="K124" s="78"/>
      <c r="L124" s="79"/>
      <c r="M124" s="79"/>
      <c r="N124" s="80"/>
    </row>
    <row r="125" spans="1:14" ht="21.75" customHeight="1">
      <c r="A125" s="198">
        <f t="shared" si="14"/>
        <v>113</v>
      </c>
      <c r="B125" s="202" t="s">
        <v>156</v>
      </c>
      <c r="C125" s="203">
        <v>4990</v>
      </c>
      <c r="D125" s="204">
        <f>D126-D148-D188</f>
        <v>158228</v>
      </c>
      <c r="E125" s="205">
        <f>E126-E148-E188</f>
        <v>158009</v>
      </c>
      <c r="F125" s="205">
        <f>F126-F148-F188</f>
        <v>134668</v>
      </c>
      <c r="G125" s="197">
        <f aca="true" t="shared" si="22" ref="G125:G188">IF(E125&lt;&gt;0,F125/E125*100,"")</f>
        <v>85.22805662968565</v>
      </c>
      <c r="I125" s="53"/>
      <c r="J125" s="53"/>
      <c r="K125" s="53"/>
      <c r="N125" s="81">
        <f>IF(D125&lt;&gt;0,F125/D125*100,"")</f>
        <v>85.11009429430948</v>
      </c>
    </row>
    <row r="126" spans="1:14" ht="12.75">
      <c r="A126" s="198">
        <f t="shared" si="14"/>
        <v>114</v>
      </c>
      <c r="B126" s="202" t="s">
        <v>12</v>
      </c>
      <c r="C126" s="206" t="s">
        <v>13</v>
      </c>
      <c r="D126" s="204">
        <f>D127+D166</f>
        <v>168372</v>
      </c>
      <c r="E126" s="205">
        <f>E127+E166</f>
        <v>171781</v>
      </c>
      <c r="F126" s="205">
        <f>F127+F166</f>
        <v>151956</v>
      </c>
      <c r="G126" s="197">
        <f t="shared" si="22"/>
        <v>88.4591427457053</v>
      </c>
      <c r="N126" s="81">
        <f aca="true" t="shared" si="23" ref="N126:N191">IF(D126&lt;&gt;0,F126/D126*100,"")</f>
        <v>90.25016035920463</v>
      </c>
    </row>
    <row r="127" spans="1:14" ht="22.5">
      <c r="A127" s="198">
        <f t="shared" si="14"/>
        <v>115</v>
      </c>
      <c r="B127" s="202" t="s">
        <v>14</v>
      </c>
      <c r="C127" s="206" t="s">
        <v>15</v>
      </c>
      <c r="D127" s="204">
        <f>D128+D136+D147+D163</f>
        <v>157447</v>
      </c>
      <c r="E127" s="205">
        <f>E128+E136+E147+E163</f>
        <v>160858</v>
      </c>
      <c r="F127" s="205">
        <f>F128+F136+F147+F163</f>
        <v>139741</v>
      </c>
      <c r="G127" s="197">
        <f t="shared" si="22"/>
        <v>86.87227243904562</v>
      </c>
      <c r="I127" s="53"/>
      <c r="N127" s="81">
        <f t="shared" si="23"/>
        <v>88.75431097448666</v>
      </c>
    </row>
    <row r="128" spans="1:14" ht="33.75">
      <c r="A128" s="198">
        <f t="shared" si="14"/>
        <v>116</v>
      </c>
      <c r="B128" s="202" t="s">
        <v>16</v>
      </c>
      <c r="C128" s="206" t="s">
        <v>17</v>
      </c>
      <c r="D128" s="204">
        <f>D129</f>
        <v>99029</v>
      </c>
      <c r="E128" s="205">
        <f>E129</f>
        <v>98810</v>
      </c>
      <c r="F128" s="205">
        <f>F129</f>
        <v>85903</v>
      </c>
      <c r="G128" s="197">
        <f t="shared" si="22"/>
        <v>86.9375569274365</v>
      </c>
      <c r="I128" s="53"/>
      <c r="N128" s="81">
        <f t="shared" si="23"/>
        <v>86.74529683224105</v>
      </c>
    </row>
    <row r="129" spans="1:14" ht="33.75">
      <c r="A129" s="198">
        <f t="shared" si="14"/>
        <v>117</v>
      </c>
      <c r="B129" s="202" t="s">
        <v>18</v>
      </c>
      <c r="C129" s="206" t="s">
        <v>19</v>
      </c>
      <c r="D129" s="204">
        <f>D130+D132</f>
        <v>99029</v>
      </c>
      <c r="E129" s="205">
        <f>E130+E132</f>
        <v>98810</v>
      </c>
      <c r="F129" s="205">
        <f>F130+F132</f>
        <v>85903</v>
      </c>
      <c r="G129" s="197">
        <f t="shared" si="22"/>
        <v>86.9375569274365</v>
      </c>
      <c r="N129" s="81">
        <f t="shared" si="23"/>
        <v>86.74529683224105</v>
      </c>
    </row>
    <row r="130" spans="1:14" ht="12.75">
      <c r="A130" s="198">
        <f t="shared" si="14"/>
        <v>118</v>
      </c>
      <c r="B130" s="202" t="s">
        <v>20</v>
      </c>
      <c r="C130" s="206" t="s">
        <v>21</v>
      </c>
      <c r="D130" s="204">
        <f>D131</f>
        <v>281</v>
      </c>
      <c r="E130" s="205">
        <f>E131</f>
        <v>281</v>
      </c>
      <c r="F130" s="205">
        <f>F131</f>
        <v>158</v>
      </c>
      <c r="G130" s="197">
        <f t="shared" si="22"/>
        <v>56.22775800711744</v>
      </c>
      <c r="N130" s="81">
        <f t="shared" si="23"/>
        <v>56.22775800711744</v>
      </c>
    </row>
    <row r="131" spans="1:14" ht="33.75">
      <c r="A131" s="198">
        <f t="shared" si="14"/>
        <v>119</v>
      </c>
      <c r="B131" s="202" t="s">
        <v>22</v>
      </c>
      <c r="C131" s="206" t="s">
        <v>23</v>
      </c>
      <c r="D131" s="207">
        <v>281</v>
      </c>
      <c r="E131" s="208">
        <v>281</v>
      </c>
      <c r="F131" s="205">
        <v>158</v>
      </c>
      <c r="G131" s="197">
        <f t="shared" si="22"/>
        <v>56.22775800711744</v>
      </c>
      <c r="N131" s="81">
        <f t="shared" si="23"/>
        <v>56.22775800711744</v>
      </c>
    </row>
    <row r="132" spans="1:14" ht="22.5">
      <c r="A132" s="198">
        <f t="shared" si="14"/>
        <v>120</v>
      </c>
      <c r="B132" s="202" t="s">
        <v>24</v>
      </c>
      <c r="C132" s="206" t="s">
        <v>25</v>
      </c>
      <c r="D132" s="204">
        <f>D133+D134+D135</f>
        <v>98748</v>
      </c>
      <c r="E132" s="204">
        <f>E133+E134+E135</f>
        <v>98529</v>
      </c>
      <c r="F132" s="204">
        <f>F133+F134+F135</f>
        <v>85745</v>
      </c>
      <c r="G132" s="197">
        <f t="shared" si="22"/>
        <v>87.02513980655442</v>
      </c>
      <c r="N132" s="81">
        <f t="shared" si="23"/>
        <v>86.83213837242273</v>
      </c>
    </row>
    <row r="133" spans="1:14" ht="12.75">
      <c r="A133" s="198">
        <f t="shared" si="14"/>
        <v>121</v>
      </c>
      <c r="B133" s="202" t="s">
        <v>26</v>
      </c>
      <c r="C133" s="206" t="s">
        <v>27</v>
      </c>
      <c r="D133" s="207">
        <v>97748</v>
      </c>
      <c r="E133" s="208">
        <v>97529</v>
      </c>
      <c r="F133" s="205">
        <v>84900</v>
      </c>
      <c r="G133" s="197">
        <f t="shared" si="22"/>
        <v>87.05103097540218</v>
      </c>
      <c r="N133" s="81">
        <f t="shared" si="23"/>
        <v>86.85599705364815</v>
      </c>
    </row>
    <row r="134" spans="1:14" ht="33.75">
      <c r="A134" s="198">
        <f t="shared" si="14"/>
        <v>122</v>
      </c>
      <c r="B134" s="202" t="s">
        <v>28</v>
      </c>
      <c r="C134" s="206" t="s">
        <v>29</v>
      </c>
      <c r="D134" s="207">
        <v>0</v>
      </c>
      <c r="E134" s="208">
        <v>0</v>
      </c>
      <c r="F134" s="205">
        <v>0</v>
      </c>
      <c r="G134" s="197">
        <f t="shared" si="22"/>
      </c>
      <c r="N134" s="81">
        <f t="shared" si="23"/>
      </c>
    </row>
    <row r="135" spans="1:14" ht="22.5">
      <c r="A135" s="198">
        <f t="shared" si="14"/>
        <v>123</v>
      </c>
      <c r="B135" s="209" t="s">
        <v>419</v>
      </c>
      <c r="C135" s="210" t="s">
        <v>420</v>
      </c>
      <c r="D135" s="207">
        <v>1000</v>
      </c>
      <c r="E135" s="208">
        <v>1000</v>
      </c>
      <c r="F135" s="205">
        <v>845</v>
      </c>
      <c r="G135" s="197">
        <f t="shared" si="22"/>
        <v>84.5</v>
      </c>
      <c r="N135" s="81">
        <f t="shared" si="23"/>
        <v>84.5</v>
      </c>
    </row>
    <row r="136" spans="1:14" ht="22.5">
      <c r="A136" s="198">
        <f t="shared" si="14"/>
        <v>124</v>
      </c>
      <c r="B136" s="202" t="s">
        <v>30</v>
      </c>
      <c r="C136" s="206" t="s">
        <v>31</v>
      </c>
      <c r="D136" s="204">
        <f>D137</f>
        <v>28393</v>
      </c>
      <c r="E136" s="205">
        <f>E137</f>
        <v>28393</v>
      </c>
      <c r="F136" s="205">
        <f>F137</f>
        <v>25632</v>
      </c>
      <c r="G136" s="197">
        <f t="shared" si="22"/>
        <v>90.27577219737259</v>
      </c>
      <c r="N136" s="81">
        <f>IF(D136&lt;&gt;0,F136/D136*100,"")</f>
        <v>90.27577219737259</v>
      </c>
    </row>
    <row r="137" spans="1:14" ht="22.5">
      <c r="A137" s="198">
        <f t="shared" si="14"/>
        <v>125</v>
      </c>
      <c r="B137" s="202" t="s">
        <v>32</v>
      </c>
      <c r="C137" s="206" t="s">
        <v>33</v>
      </c>
      <c r="D137" s="204">
        <f>D138+D141+D145+D146</f>
        <v>28393</v>
      </c>
      <c r="E137" s="204">
        <f>E138+E141+E145+E146</f>
        <v>28393</v>
      </c>
      <c r="F137" s="204">
        <f>F138+F141+F145+F146</f>
        <v>25632</v>
      </c>
      <c r="G137" s="197">
        <f t="shared" si="22"/>
        <v>90.27577219737259</v>
      </c>
      <c r="N137" s="81">
        <f t="shared" si="23"/>
        <v>90.27577219737259</v>
      </c>
    </row>
    <row r="138" spans="1:14" ht="22.5">
      <c r="A138" s="198">
        <f t="shared" si="14"/>
        <v>126</v>
      </c>
      <c r="B138" s="202" t="s">
        <v>34</v>
      </c>
      <c r="C138" s="206" t="s">
        <v>35</v>
      </c>
      <c r="D138" s="204">
        <f>D139+D140</f>
        <v>21629</v>
      </c>
      <c r="E138" s="204">
        <f>E139+E140</f>
        <v>21629</v>
      </c>
      <c r="F138" s="204">
        <f>F139+F140</f>
        <v>19858</v>
      </c>
      <c r="G138" s="197">
        <f t="shared" si="22"/>
        <v>91.81191918257895</v>
      </c>
      <c r="N138" s="81">
        <f t="shared" si="23"/>
        <v>91.81191918257895</v>
      </c>
    </row>
    <row r="139" spans="1:14" ht="12.75">
      <c r="A139" s="198">
        <f t="shared" si="14"/>
        <v>127</v>
      </c>
      <c r="B139" s="202" t="s">
        <v>36</v>
      </c>
      <c r="C139" s="206" t="s">
        <v>37</v>
      </c>
      <c r="D139" s="207">
        <v>5952</v>
      </c>
      <c r="E139" s="208">
        <v>5952</v>
      </c>
      <c r="F139" s="205">
        <v>5918</v>
      </c>
      <c r="G139" s="197">
        <f t="shared" si="22"/>
        <v>99.42876344086021</v>
      </c>
      <c r="N139" s="81">
        <f t="shared" si="23"/>
        <v>99.42876344086021</v>
      </c>
    </row>
    <row r="140" spans="1:14" ht="22.5">
      <c r="A140" s="198">
        <f t="shared" si="14"/>
        <v>128</v>
      </c>
      <c r="B140" s="202" t="s">
        <v>38</v>
      </c>
      <c r="C140" s="206" t="s">
        <v>39</v>
      </c>
      <c r="D140" s="207">
        <v>15677</v>
      </c>
      <c r="E140" s="208">
        <v>15677</v>
      </c>
      <c r="F140" s="205">
        <v>13940</v>
      </c>
      <c r="G140" s="197">
        <f t="shared" si="22"/>
        <v>88.9200739937488</v>
      </c>
      <c r="N140" s="81">
        <f t="shared" si="23"/>
        <v>88.9200739937488</v>
      </c>
    </row>
    <row r="141" spans="1:14" ht="22.5">
      <c r="A141" s="198">
        <f t="shared" si="14"/>
        <v>129</v>
      </c>
      <c r="B141" s="202" t="s">
        <v>40</v>
      </c>
      <c r="C141" s="206" t="s">
        <v>41</v>
      </c>
      <c r="D141" s="204">
        <f>D142+D143+D144</f>
        <v>4907</v>
      </c>
      <c r="E141" s="205">
        <f>E142+E143+E144</f>
        <v>4907</v>
      </c>
      <c r="F141" s="205">
        <f>F142+F143+F144</f>
        <v>4371</v>
      </c>
      <c r="G141" s="197">
        <f t="shared" si="22"/>
        <v>89.07682901976767</v>
      </c>
      <c r="N141" s="81">
        <f t="shared" si="23"/>
        <v>89.07682901976767</v>
      </c>
    </row>
    <row r="142" spans="1:14" ht="22.5">
      <c r="A142" s="198">
        <f t="shared" si="14"/>
        <v>130</v>
      </c>
      <c r="B142" s="202" t="s">
        <v>42</v>
      </c>
      <c r="C142" s="206" t="s">
        <v>43</v>
      </c>
      <c r="D142" s="207">
        <v>2170</v>
      </c>
      <c r="E142" s="208">
        <v>2170</v>
      </c>
      <c r="F142" s="205">
        <v>2045</v>
      </c>
      <c r="G142" s="197">
        <f t="shared" si="22"/>
        <v>94.23963133640552</v>
      </c>
      <c r="N142" s="81">
        <f t="shared" si="23"/>
        <v>94.23963133640552</v>
      </c>
    </row>
    <row r="143" spans="1:14" ht="22.5">
      <c r="A143" s="198">
        <f t="shared" si="14"/>
        <v>131</v>
      </c>
      <c r="B143" s="202" t="s">
        <v>44</v>
      </c>
      <c r="C143" s="206" t="s">
        <v>45</v>
      </c>
      <c r="D143" s="207">
        <v>2248</v>
      </c>
      <c r="E143" s="208">
        <v>2248</v>
      </c>
      <c r="F143" s="205">
        <v>1888</v>
      </c>
      <c r="G143" s="197">
        <f t="shared" si="22"/>
        <v>83.98576512455516</v>
      </c>
      <c r="N143" s="81">
        <f t="shared" si="23"/>
        <v>83.98576512455516</v>
      </c>
    </row>
    <row r="144" spans="1:14" ht="33.75">
      <c r="A144" s="198">
        <f t="shared" si="14"/>
        <v>132</v>
      </c>
      <c r="B144" s="202" t="s">
        <v>46</v>
      </c>
      <c r="C144" s="211" t="s">
        <v>47</v>
      </c>
      <c r="D144" s="207">
        <v>489</v>
      </c>
      <c r="E144" s="208">
        <v>489</v>
      </c>
      <c r="F144" s="205">
        <v>438</v>
      </c>
      <c r="G144" s="197">
        <f t="shared" si="22"/>
        <v>89.57055214723927</v>
      </c>
      <c r="N144" s="81">
        <f t="shared" si="23"/>
        <v>89.57055214723927</v>
      </c>
    </row>
    <row r="145" spans="1:14" ht="22.5">
      <c r="A145" s="198">
        <f t="shared" si="14"/>
        <v>133</v>
      </c>
      <c r="B145" s="202" t="s">
        <v>48</v>
      </c>
      <c r="C145" s="210" t="s">
        <v>395</v>
      </c>
      <c r="D145" s="207">
        <v>1857</v>
      </c>
      <c r="E145" s="208">
        <v>1857</v>
      </c>
      <c r="F145" s="205">
        <v>1402</v>
      </c>
      <c r="G145" s="197">
        <f t="shared" si="22"/>
        <v>75.49811523963382</v>
      </c>
      <c r="N145" s="81">
        <f t="shared" si="23"/>
        <v>75.49811523963382</v>
      </c>
    </row>
    <row r="146" spans="1:14" ht="12.75">
      <c r="A146" s="198">
        <f t="shared" si="14"/>
        <v>134</v>
      </c>
      <c r="B146" s="209" t="s">
        <v>396</v>
      </c>
      <c r="C146" s="210" t="s">
        <v>397</v>
      </c>
      <c r="D146" s="207">
        <v>0</v>
      </c>
      <c r="E146" s="208">
        <v>0</v>
      </c>
      <c r="F146" s="205">
        <v>1</v>
      </c>
      <c r="G146" s="197">
        <f t="shared" si="22"/>
      </c>
      <c r="N146" s="81">
        <f t="shared" si="23"/>
      </c>
    </row>
    <row r="147" spans="1:14" ht="22.5">
      <c r="A147" s="198">
        <f t="shared" si="14"/>
        <v>135</v>
      </c>
      <c r="B147" s="209" t="s">
        <v>366</v>
      </c>
      <c r="C147" s="206" t="s">
        <v>50</v>
      </c>
      <c r="D147" s="207">
        <f>D148+D154+D157+D152</f>
        <v>29996</v>
      </c>
      <c r="E147" s="208">
        <f>E148+E154+E157+E152</f>
        <v>33626</v>
      </c>
      <c r="F147" s="208">
        <f>F148+F154+F157+F152</f>
        <v>28205</v>
      </c>
      <c r="G147" s="197">
        <f t="shared" si="22"/>
        <v>83.87854636293345</v>
      </c>
      <c r="N147" s="81">
        <f t="shared" si="23"/>
        <v>94.02920389385251</v>
      </c>
    </row>
    <row r="148" spans="1:14" ht="33.75">
      <c r="A148" s="198">
        <f t="shared" si="14"/>
        <v>136</v>
      </c>
      <c r="B148" s="209" t="s">
        <v>362</v>
      </c>
      <c r="C148" s="206" t="s">
        <v>51</v>
      </c>
      <c r="D148" s="207">
        <f>D149+D150+D151</f>
        <v>20013</v>
      </c>
      <c r="E148" s="208">
        <f>E149+E150+E151</f>
        <v>23643</v>
      </c>
      <c r="F148" s="208">
        <f>F149+F150+F151</f>
        <v>19288</v>
      </c>
      <c r="G148" s="197">
        <f t="shared" si="22"/>
        <v>81.5801717210168</v>
      </c>
      <c r="N148" s="81">
        <f t="shared" si="23"/>
        <v>96.37735471943238</v>
      </c>
    </row>
    <row r="149" spans="1:14" ht="56.25">
      <c r="A149" s="198">
        <f t="shared" si="14"/>
        <v>137</v>
      </c>
      <c r="B149" s="202" t="s">
        <v>52</v>
      </c>
      <c r="C149" s="206" t="s">
        <v>53</v>
      </c>
      <c r="D149" s="207">
        <v>17285</v>
      </c>
      <c r="E149" s="208">
        <v>20183</v>
      </c>
      <c r="F149" s="205">
        <v>16028</v>
      </c>
      <c r="G149" s="197">
        <f t="shared" si="22"/>
        <v>79.41336768567606</v>
      </c>
      <c r="N149" s="81">
        <f t="shared" si="23"/>
        <v>92.7277986693665</v>
      </c>
    </row>
    <row r="150" spans="1:14" ht="33.75">
      <c r="A150" s="198">
        <f t="shared" si="14"/>
        <v>138</v>
      </c>
      <c r="B150" s="202" t="s">
        <v>54</v>
      </c>
      <c r="C150" s="206" t="s">
        <v>55</v>
      </c>
      <c r="D150" s="207">
        <v>0</v>
      </c>
      <c r="E150" s="208">
        <v>0</v>
      </c>
      <c r="F150" s="205">
        <v>0</v>
      </c>
      <c r="G150" s="197">
        <f t="shared" si="22"/>
      </c>
      <c r="N150" s="81">
        <f t="shared" si="23"/>
      </c>
    </row>
    <row r="151" spans="1:14" ht="45">
      <c r="A151" s="198">
        <f t="shared" si="14"/>
        <v>139</v>
      </c>
      <c r="B151" s="209" t="s">
        <v>361</v>
      </c>
      <c r="C151" s="203">
        <v>110209</v>
      </c>
      <c r="D151" s="207">
        <v>2728</v>
      </c>
      <c r="E151" s="208">
        <v>3460</v>
      </c>
      <c r="F151" s="205">
        <v>3260</v>
      </c>
      <c r="G151" s="197">
        <f t="shared" si="22"/>
        <v>94.21965317919076</v>
      </c>
      <c r="N151" s="81">
        <f t="shared" si="23"/>
        <v>119.50146627565982</v>
      </c>
    </row>
    <row r="152" spans="1:14" ht="22.5">
      <c r="A152" s="198">
        <f t="shared" si="14"/>
        <v>140</v>
      </c>
      <c r="B152" s="209" t="s">
        <v>365</v>
      </c>
      <c r="C152" s="203">
        <v>1202</v>
      </c>
      <c r="D152" s="207">
        <f>D153</f>
        <v>0</v>
      </c>
      <c r="E152" s="208">
        <f>E153</f>
        <v>0</v>
      </c>
      <c r="F152" s="208">
        <f>F153</f>
        <v>0</v>
      </c>
      <c r="G152" s="197">
        <f t="shared" si="22"/>
      </c>
      <c r="N152" s="81">
        <f t="shared" si="23"/>
      </c>
    </row>
    <row r="153" spans="1:14" ht="12.75">
      <c r="A153" s="198">
        <f t="shared" si="14"/>
        <v>141</v>
      </c>
      <c r="B153" s="209" t="s">
        <v>364</v>
      </c>
      <c r="C153" s="203">
        <v>120207</v>
      </c>
      <c r="D153" s="207">
        <v>0</v>
      </c>
      <c r="E153" s="208">
        <v>0</v>
      </c>
      <c r="F153" s="205">
        <v>0</v>
      </c>
      <c r="G153" s="197">
        <f t="shared" si="22"/>
      </c>
      <c r="N153" s="81">
        <f t="shared" si="23"/>
      </c>
    </row>
    <row r="154" spans="1:14" ht="22.5">
      <c r="A154" s="198">
        <f t="shared" si="14"/>
        <v>142</v>
      </c>
      <c r="B154" s="202" t="s">
        <v>56</v>
      </c>
      <c r="C154" s="206" t="s">
        <v>57</v>
      </c>
      <c r="D154" s="207">
        <f>D155+D156</f>
        <v>10</v>
      </c>
      <c r="E154" s="208">
        <f>E155+E156</f>
        <v>10</v>
      </c>
      <c r="F154" s="208">
        <f>F155+F156</f>
        <v>12</v>
      </c>
      <c r="G154" s="197">
        <f t="shared" si="22"/>
        <v>120</v>
      </c>
      <c r="N154" s="81">
        <f t="shared" si="23"/>
        <v>120</v>
      </c>
    </row>
    <row r="155" spans="1:14" ht="12.75">
      <c r="A155" s="198">
        <f aca="true" t="shared" si="24" ref="A155:A223">A154+1</f>
        <v>143</v>
      </c>
      <c r="B155" s="202" t="s">
        <v>58</v>
      </c>
      <c r="C155" s="206" t="s">
        <v>59</v>
      </c>
      <c r="D155" s="207">
        <v>10</v>
      </c>
      <c r="E155" s="208">
        <v>10</v>
      </c>
      <c r="F155" s="205">
        <v>12</v>
      </c>
      <c r="G155" s="197">
        <f t="shared" si="22"/>
        <v>120</v>
      </c>
      <c r="N155" s="81">
        <f t="shared" si="23"/>
        <v>120</v>
      </c>
    </row>
    <row r="156" spans="1:14" ht="12.75">
      <c r="A156" s="198">
        <f t="shared" si="24"/>
        <v>144</v>
      </c>
      <c r="B156" s="209" t="s">
        <v>363</v>
      </c>
      <c r="C156" s="203">
        <v>150250</v>
      </c>
      <c r="D156" s="207">
        <v>0</v>
      </c>
      <c r="E156" s="208">
        <v>0</v>
      </c>
      <c r="F156" s="205">
        <v>0</v>
      </c>
      <c r="G156" s="197">
        <f t="shared" si="22"/>
      </c>
      <c r="N156" s="81">
        <f t="shared" si="23"/>
      </c>
    </row>
    <row r="157" spans="1:14" ht="45">
      <c r="A157" s="198">
        <f t="shared" si="24"/>
        <v>145</v>
      </c>
      <c r="B157" s="202" t="s">
        <v>60</v>
      </c>
      <c r="C157" s="206" t="s">
        <v>61</v>
      </c>
      <c r="D157" s="204">
        <f>D158+D161+D162</f>
        <v>9973</v>
      </c>
      <c r="E157" s="205">
        <f>E158+E161+E162</f>
        <v>9973</v>
      </c>
      <c r="F157" s="205">
        <f>F158+F161+F162</f>
        <v>8905</v>
      </c>
      <c r="G157" s="197">
        <f t="shared" si="22"/>
        <v>89.29108593201644</v>
      </c>
      <c r="N157" s="81">
        <f t="shared" si="23"/>
        <v>89.29108593201644</v>
      </c>
    </row>
    <row r="158" spans="1:14" ht="22.5">
      <c r="A158" s="198">
        <f t="shared" si="24"/>
        <v>146</v>
      </c>
      <c r="B158" s="202" t="s">
        <v>62</v>
      </c>
      <c r="C158" s="206" t="s">
        <v>63</v>
      </c>
      <c r="D158" s="204">
        <f>D159+D160</f>
        <v>7730</v>
      </c>
      <c r="E158" s="205">
        <f>E159+E160</f>
        <v>7730</v>
      </c>
      <c r="F158" s="205">
        <f>F159+F160</f>
        <v>7383</v>
      </c>
      <c r="G158" s="197">
        <f t="shared" si="22"/>
        <v>95.51099611901682</v>
      </c>
      <c r="N158" s="81">
        <f t="shared" si="23"/>
        <v>95.51099611901682</v>
      </c>
    </row>
    <row r="159" spans="1:14" ht="22.5">
      <c r="A159" s="198">
        <f t="shared" si="24"/>
        <v>147</v>
      </c>
      <c r="B159" s="202" t="s">
        <v>64</v>
      </c>
      <c r="C159" s="206" t="s">
        <v>65</v>
      </c>
      <c r="D159" s="207">
        <v>5012</v>
      </c>
      <c r="E159" s="208">
        <v>5012</v>
      </c>
      <c r="F159" s="205">
        <v>4871</v>
      </c>
      <c r="G159" s="197">
        <f t="shared" si="22"/>
        <v>97.18675179569034</v>
      </c>
      <c r="N159" s="81">
        <f t="shared" si="23"/>
        <v>97.18675179569034</v>
      </c>
    </row>
    <row r="160" spans="1:14" ht="22.5">
      <c r="A160" s="198">
        <f t="shared" si="24"/>
        <v>148</v>
      </c>
      <c r="B160" s="202" t="s">
        <v>66</v>
      </c>
      <c r="C160" s="206" t="s">
        <v>67</v>
      </c>
      <c r="D160" s="207">
        <v>2718</v>
      </c>
      <c r="E160" s="208">
        <v>2718</v>
      </c>
      <c r="F160" s="205">
        <v>2512</v>
      </c>
      <c r="G160" s="197">
        <f t="shared" si="22"/>
        <v>92.42089771891096</v>
      </c>
      <c r="N160" s="81">
        <f t="shared" si="23"/>
        <v>92.42089771891096</v>
      </c>
    </row>
    <row r="161" spans="1:14" ht="22.5">
      <c r="A161" s="198">
        <f t="shared" si="24"/>
        <v>149</v>
      </c>
      <c r="B161" s="202" t="s">
        <v>68</v>
      </c>
      <c r="C161" s="206" t="s">
        <v>69</v>
      </c>
      <c r="D161" s="207">
        <v>1924</v>
      </c>
      <c r="E161" s="208">
        <v>1924</v>
      </c>
      <c r="F161" s="205">
        <v>1118</v>
      </c>
      <c r="G161" s="197">
        <f t="shared" si="22"/>
        <v>58.108108108108105</v>
      </c>
      <c r="N161" s="81">
        <f t="shared" si="23"/>
        <v>58.108108108108105</v>
      </c>
    </row>
    <row r="162" spans="1:14" ht="33.75">
      <c r="A162" s="198">
        <f t="shared" si="24"/>
        <v>150</v>
      </c>
      <c r="B162" s="202" t="s">
        <v>70</v>
      </c>
      <c r="C162" s="206" t="s">
        <v>71</v>
      </c>
      <c r="D162" s="207">
        <v>319</v>
      </c>
      <c r="E162" s="208">
        <v>319</v>
      </c>
      <c r="F162" s="205">
        <v>404</v>
      </c>
      <c r="G162" s="197">
        <f t="shared" si="22"/>
        <v>126.64576802507837</v>
      </c>
      <c r="N162" s="81">
        <f t="shared" si="23"/>
        <v>126.64576802507837</v>
      </c>
    </row>
    <row r="163" spans="1:14" ht="22.5">
      <c r="A163" s="198">
        <f t="shared" si="24"/>
        <v>151</v>
      </c>
      <c r="B163" s="202" t="s">
        <v>72</v>
      </c>
      <c r="C163" s="206" t="s">
        <v>73</v>
      </c>
      <c r="D163" s="207">
        <f aca="true" t="shared" si="25" ref="D163:F164">D164</f>
        <v>29</v>
      </c>
      <c r="E163" s="208">
        <f t="shared" si="25"/>
        <v>29</v>
      </c>
      <c r="F163" s="205">
        <f t="shared" si="25"/>
        <v>1</v>
      </c>
      <c r="G163" s="197">
        <f t="shared" si="22"/>
        <v>3.4482758620689653</v>
      </c>
      <c r="N163" s="81">
        <f t="shared" si="23"/>
        <v>3.4482758620689653</v>
      </c>
    </row>
    <row r="164" spans="1:14" ht="22.5">
      <c r="A164" s="198">
        <f t="shared" si="24"/>
        <v>152</v>
      </c>
      <c r="B164" s="202" t="s">
        <v>74</v>
      </c>
      <c r="C164" s="206" t="s">
        <v>75</v>
      </c>
      <c r="D164" s="207">
        <f t="shared" si="25"/>
        <v>29</v>
      </c>
      <c r="E164" s="208">
        <f t="shared" si="25"/>
        <v>29</v>
      </c>
      <c r="F164" s="205">
        <f t="shared" si="25"/>
        <v>1</v>
      </c>
      <c r="G164" s="197">
        <f t="shared" si="22"/>
        <v>3.4482758620689653</v>
      </c>
      <c r="N164" s="81">
        <f t="shared" si="23"/>
        <v>3.4482758620689653</v>
      </c>
    </row>
    <row r="165" spans="1:14" ht="12.75">
      <c r="A165" s="198">
        <f t="shared" si="24"/>
        <v>153</v>
      </c>
      <c r="B165" s="202" t="s">
        <v>76</v>
      </c>
      <c r="C165" s="206" t="s">
        <v>77</v>
      </c>
      <c r="D165" s="207">
        <v>29</v>
      </c>
      <c r="E165" s="208">
        <v>29</v>
      </c>
      <c r="F165" s="205">
        <v>1</v>
      </c>
      <c r="G165" s="197">
        <f t="shared" si="22"/>
        <v>3.4482758620689653</v>
      </c>
      <c r="N165" s="81">
        <f t="shared" si="23"/>
        <v>3.4482758620689653</v>
      </c>
    </row>
    <row r="166" spans="1:14" ht="22.5">
      <c r="A166" s="198">
        <f t="shared" si="24"/>
        <v>154</v>
      </c>
      <c r="B166" s="202" t="s">
        <v>78</v>
      </c>
      <c r="C166" s="206" t="s">
        <v>79</v>
      </c>
      <c r="D166" s="207">
        <f>D167+D173</f>
        <v>10925</v>
      </c>
      <c r="E166" s="208">
        <f>E167+E173</f>
        <v>10923</v>
      </c>
      <c r="F166" s="208">
        <f>F167+F173</f>
        <v>12215</v>
      </c>
      <c r="G166" s="197">
        <f t="shared" si="22"/>
        <v>111.828252311636</v>
      </c>
      <c r="N166" s="81">
        <f t="shared" si="23"/>
        <v>111.80778032036613</v>
      </c>
    </row>
    <row r="167" spans="1:14" ht="22.5">
      <c r="A167" s="198">
        <f t="shared" si="24"/>
        <v>155</v>
      </c>
      <c r="B167" s="202" t="s">
        <v>80</v>
      </c>
      <c r="C167" s="206" t="s">
        <v>81</v>
      </c>
      <c r="D167" s="207">
        <f>D168</f>
        <v>834</v>
      </c>
      <c r="E167" s="208">
        <f>E168</f>
        <v>834</v>
      </c>
      <c r="F167" s="205">
        <f>F168</f>
        <v>305</v>
      </c>
      <c r="G167" s="197">
        <f t="shared" si="22"/>
        <v>36.57074340527578</v>
      </c>
      <c r="N167" s="81">
        <f t="shared" si="23"/>
        <v>36.57074340527578</v>
      </c>
    </row>
    <row r="168" spans="1:14" ht="22.5">
      <c r="A168" s="198">
        <f t="shared" si="24"/>
        <v>156</v>
      </c>
      <c r="B168" s="202" t="s">
        <v>82</v>
      </c>
      <c r="C168" s="206" t="s">
        <v>83</v>
      </c>
      <c r="D168" s="207">
        <f>D169+D170+D172</f>
        <v>834</v>
      </c>
      <c r="E168" s="207">
        <f>E169+E170+E172</f>
        <v>834</v>
      </c>
      <c r="F168" s="207">
        <f>F169+F170+F172</f>
        <v>305</v>
      </c>
      <c r="G168" s="197">
        <f t="shared" si="22"/>
        <v>36.57074340527578</v>
      </c>
      <c r="N168" s="81">
        <f t="shared" si="23"/>
        <v>36.57074340527578</v>
      </c>
    </row>
    <row r="169" spans="1:14" ht="12.75">
      <c r="A169" s="198">
        <f t="shared" si="24"/>
        <v>157</v>
      </c>
      <c r="B169" s="212" t="s">
        <v>84</v>
      </c>
      <c r="C169" s="203">
        <v>300201</v>
      </c>
      <c r="D169" s="207">
        <v>116</v>
      </c>
      <c r="E169" s="208">
        <v>116</v>
      </c>
      <c r="F169" s="205">
        <v>95</v>
      </c>
      <c r="G169" s="197">
        <f t="shared" si="22"/>
        <v>81.89655172413794</v>
      </c>
      <c r="N169" s="81">
        <f t="shared" si="23"/>
        <v>81.89655172413794</v>
      </c>
    </row>
    <row r="170" spans="1:14" ht="12.75">
      <c r="A170" s="198">
        <f t="shared" si="24"/>
        <v>158</v>
      </c>
      <c r="B170" s="202" t="s">
        <v>85</v>
      </c>
      <c r="C170" s="206" t="s">
        <v>86</v>
      </c>
      <c r="D170" s="207">
        <f>D171</f>
        <v>172</v>
      </c>
      <c r="E170" s="207">
        <f>E171</f>
        <v>172</v>
      </c>
      <c r="F170" s="207">
        <f>F171</f>
        <v>210</v>
      </c>
      <c r="G170" s="197">
        <f t="shared" si="22"/>
        <v>122.09302325581395</v>
      </c>
      <c r="N170" s="81">
        <f t="shared" si="23"/>
        <v>122.09302325581395</v>
      </c>
    </row>
    <row r="171" spans="1:14" ht="22.5">
      <c r="A171" s="198">
        <f t="shared" si="24"/>
        <v>159</v>
      </c>
      <c r="B171" s="202" t="s">
        <v>307</v>
      </c>
      <c r="C171" s="203">
        <v>30020530</v>
      </c>
      <c r="D171" s="207">
        <v>172</v>
      </c>
      <c r="E171" s="208">
        <v>172</v>
      </c>
      <c r="F171" s="205">
        <v>210</v>
      </c>
      <c r="G171" s="197">
        <f t="shared" si="22"/>
        <v>122.09302325581395</v>
      </c>
      <c r="N171" s="81">
        <f t="shared" si="23"/>
        <v>122.09302325581395</v>
      </c>
    </row>
    <row r="172" spans="1:14" ht="12.75">
      <c r="A172" s="198">
        <f t="shared" si="24"/>
        <v>160</v>
      </c>
      <c r="B172" s="209" t="s">
        <v>238</v>
      </c>
      <c r="C172" s="203">
        <v>300250</v>
      </c>
      <c r="D172" s="207">
        <v>546</v>
      </c>
      <c r="E172" s="208">
        <v>546</v>
      </c>
      <c r="F172" s="205">
        <v>0</v>
      </c>
      <c r="G172" s="197">
        <f t="shared" si="22"/>
        <v>0</v>
      </c>
      <c r="N172" s="81"/>
    </row>
    <row r="173" spans="1:14" ht="22.5">
      <c r="A173" s="198">
        <f t="shared" si="24"/>
        <v>161</v>
      </c>
      <c r="B173" s="202" t="s">
        <v>87</v>
      </c>
      <c r="C173" s="206" t="s">
        <v>88</v>
      </c>
      <c r="D173" s="204">
        <f>D174+D178+D180+D183+D188</f>
        <v>10091</v>
      </c>
      <c r="E173" s="205">
        <f>E174+E178+E180+E183+E188</f>
        <v>10089</v>
      </c>
      <c r="F173" s="205">
        <f>F174+F178+F180+F183+F188</f>
        <v>11910</v>
      </c>
      <c r="G173" s="197">
        <f t="shared" si="22"/>
        <v>118.04936068986025</v>
      </c>
      <c r="N173" s="81">
        <f t="shared" si="23"/>
        <v>118.02596373005649</v>
      </c>
    </row>
    <row r="174" spans="1:14" ht="45">
      <c r="A174" s="198">
        <f t="shared" si="24"/>
        <v>162</v>
      </c>
      <c r="B174" s="202" t="s">
        <v>157</v>
      </c>
      <c r="C174" s="206" t="s">
        <v>90</v>
      </c>
      <c r="D174" s="204">
        <f>D175+D176+D177</f>
        <v>4466</v>
      </c>
      <c r="E174" s="205">
        <f>E175+E176+E177</f>
        <v>4466</v>
      </c>
      <c r="F174" s="205">
        <f>F175+F176+F177</f>
        <v>3660</v>
      </c>
      <c r="G174" s="197">
        <f t="shared" si="22"/>
        <v>81.95253022839229</v>
      </c>
      <c r="N174" s="81">
        <f t="shared" si="23"/>
        <v>81.95253022839229</v>
      </c>
    </row>
    <row r="175" spans="1:14" ht="12.75">
      <c r="A175" s="198">
        <f t="shared" si="24"/>
        <v>163</v>
      </c>
      <c r="B175" s="202" t="s">
        <v>91</v>
      </c>
      <c r="C175" s="206" t="s">
        <v>92</v>
      </c>
      <c r="D175" s="207">
        <v>4098</v>
      </c>
      <c r="E175" s="208">
        <v>4098</v>
      </c>
      <c r="F175" s="205">
        <v>3524</v>
      </c>
      <c r="G175" s="197">
        <f t="shared" si="22"/>
        <v>85.99316739873109</v>
      </c>
      <c r="N175" s="81">
        <f t="shared" si="23"/>
        <v>85.99316739873109</v>
      </c>
    </row>
    <row r="176" spans="1:14" ht="22.5">
      <c r="A176" s="198">
        <f t="shared" si="24"/>
        <v>164</v>
      </c>
      <c r="B176" s="202" t="s">
        <v>93</v>
      </c>
      <c r="C176" s="206" t="s">
        <v>94</v>
      </c>
      <c r="D176" s="207">
        <v>346</v>
      </c>
      <c r="E176" s="208">
        <v>346</v>
      </c>
      <c r="F176" s="205">
        <v>133</v>
      </c>
      <c r="G176" s="197">
        <f t="shared" si="22"/>
        <v>38.4393063583815</v>
      </c>
      <c r="N176" s="81">
        <f t="shared" si="23"/>
        <v>38.4393063583815</v>
      </c>
    </row>
    <row r="177" spans="1:14" ht="22.5">
      <c r="A177" s="198">
        <f t="shared" si="24"/>
        <v>165</v>
      </c>
      <c r="B177" s="213" t="s">
        <v>158</v>
      </c>
      <c r="C177" s="203">
        <v>330228</v>
      </c>
      <c r="D177" s="207">
        <v>22</v>
      </c>
      <c r="E177" s="208">
        <v>22</v>
      </c>
      <c r="F177" s="208">
        <v>3</v>
      </c>
      <c r="G177" s="197">
        <f t="shared" si="22"/>
        <v>13.636363636363635</v>
      </c>
      <c r="N177" s="81">
        <f t="shared" si="23"/>
        <v>13.636363636363635</v>
      </c>
    </row>
    <row r="178" spans="1:14" ht="22.5">
      <c r="A178" s="198">
        <f t="shared" si="24"/>
        <v>166</v>
      </c>
      <c r="B178" s="202" t="s">
        <v>159</v>
      </c>
      <c r="C178" s="206" t="s">
        <v>96</v>
      </c>
      <c r="D178" s="207">
        <f>D179</f>
        <v>4</v>
      </c>
      <c r="E178" s="208">
        <f>E179</f>
        <v>4</v>
      </c>
      <c r="F178" s="205">
        <f>F179</f>
        <v>9</v>
      </c>
      <c r="G178" s="197">
        <f t="shared" si="22"/>
        <v>225</v>
      </c>
      <c r="N178" s="81">
        <f t="shared" si="23"/>
        <v>225</v>
      </c>
    </row>
    <row r="179" spans="1:14" ht="12.75">
      <c r="A179" s="198">
        <f t="shared" si="24"/>
        <v>167</v>
      </c>
      <c r="B179" s="202" t="s">
        <v>97</v>
      </c>
      <c r="C179" s="206" t="s">
        <v>98</v>
      </c>
      <c r="D179" s="207">
        <v>4</v>
      </c>
      <c r="E179" s="208">
        <v>4</v>
      </c>
      <c r="F179" s="205">
        <v>9</v>
      </c>
      <c r="G179" s="197">
        <f t="shared" si="22"/>
        <v>225</v>
      </c>
      <c r="N179" s="81">
        <f t="shared" si="23"/>
        <v>225</v>
      </c>
    </row>
    <row r="180" spans="1:14" ht="22.5">
      <c r="A180" s="198">
        <f t="shared" si="24"/>
        <v>168</v>
      </c>
      <c r="B180" s="202" t="s">
        <v>99</v>
      </c>
      <c r="C180" s="206" t="s">
        <v>100</v>
      </c>
      <c r="D180" s="207">
        <f>D181+D182</f>
        <v>3749</v>
      </c>
      <c r="E180" s="208">
        <f>E181+E182</f>
        <v>3749</v>
      </c>
      <c r="F180" s="205">
        <f>F181+F182</f>
        <v>2647</v>
      </c>
      <c r="G180" s="197">
        <f t="shared" si="22"/>
        <v>70.60549479861297</v>
      </c>
      <c r="N180" s="81">
        <f t="shared" si="23"/>
        <v>70.60549479861297</v>
      </c>
    </row>
    <row r="181" spans="1:14" ht="22.5">
      <c r="A181" s="198">
        <f t="shared" si="24"/>
        <v>169</v>
      </c>
      <c r="B181" s="202" t="s">
        <v>101</v>
      </c>
      <c r="C181" s="206" t="s">
        <v>102</v>
      </c>
      <c r="D181" s="207">
        <v>3745</v>
      </c>
      <c r="E181" s="208">
        <v>3745</v>
      </c>
      <c r="F181" s="205">
        <v>2642</v>
      </c>
      <c r="G181" s="197">
        <f t="shared" si="22"/>
        <v>70.54739652870494</v>
      </c>
      <c r="N181" s="81">
        <f t="shared" si="23"/>
        <v>70.54739652870494</v>
      </c>
    </row>
    <row r="182" spans="1:14" s="7" customFormat="1" ht="12.75">
      <c r="A182" s="198">
        <f t="shared" si="24"/>
        <v>170</v>
      </c>
      <c r="B182" s="214" t="s">
        <v>160</v>
      </c>
      <c r="C182" s="215">
        <v>350250</v>
      </c>
      <c r="D182" s="216">
        <v>4</v>
      </c>
      <c r="E182" s="217">
        <v>4</v>
      </c>
      <c r="F182" s="217">
        <v>5</v>
      </c>
      <c r="G182" s="197">
        <f t="shared" si="22"/>
        <v>125</v>
      </c>
      <c r="N182" s="81">
        <f t="shared" si="23"/>
        <v>125</v>
      </c>
    </row>
    <row r="183" spans="1:14" ht="33.75">
      <c r="A183" s="198">
        <f t="shared" si="24"/>
        <v>171</v>
      </c>
      <c r="B183" s="209" t="s">
        <v>368</v>
      </c>
      <c r="C183" s="206" t="s">
        <v>103</v>
      </c>
      <c r="D183" s="204">
        <f>D184+D185+D187+D186</f>
        <v>11741</v>
      </c>
      <c r="E183" s="205">
        <f>E184+E185+E187+E186</f>
        <v>11741</v>
      </c>
      <c r="F183" s="205">
        <f>F184+F185+F187+F186</f>
        <v>7594</v>
      </c>
      <c r="G183" s="197">
        <f t="shared" si="22"/>
        <v>64.67932884762797</v>
      </c>
      <c r="N183" s="81">
        <f t="shared" si="23"/>
        <v>64.67932884762797</v>
      </c>
    </row>
    <row r="184" spans="1:14" ht="22.5">
      <c r="A184" s="198">
        <f t="shared" si="24"/>
        <v>172</v>
      </c>
      <c r="B184" s="202" t="s">
        <v>104</v>
      </c>
      <c r="C184" s="206" t="s">
        <v>105</v>
      </c>
      <c r="D184" s="207">
        <v>4027</v>
      </c>
      <c r="E184" s="208">
        <v>4027</v>
      </c>
      <c r="F184" s="205">
        <v>0</v>
      </c>
      <c r="G184" s="197">
        <f t="shared" si="22"/>
        <v>0</v>
      </c>
      <c r="N184" s="81">
        <f t="shared" si="23"/>
        <v>0</v>
      </c>
    </row>
    <row r="185" spans="1:14" ht="12.75">
      <c r="A185" s="198">
        <f t="shared" si="24"/>
        <v>173</v>
      </c>
      <c r="B185" s="202" t="s">
        <v>106</v>
      </c>
      <c r="C185" s="206" t="s">
        <v>107</v>
      </c>
      <c r="D185" s="207">
        <v>7383</v>
      </c>
      <c r="E185" s="208">
        <v>7383</v>
      </c>
      <c r="F185" s="205">
        <v>7050</v>
      </c>
      <c r="G185" s="197">
        <f t="shared" si="22"/>
        <v>95.48963835839089</v>
      </c>
      <c r="N185" s="81">
        <f t="shared" si="23"/>
        <v>95.48963835839089</v>
      </c>
    </row>
    <row r="186" spans="1:14" ht="22.5">
      <c r="A186" s="198">
        <f t="shared" si="24"/>
        <v>174</v>
      </c>
      <c r="B186" s="209" t="s">
        <v>367</v>
      </c>
      <c r="C186" s="203">
        <v>360232</v>
      </c>
      <c r="D186" s="207">
        <v>0</v>
      </c>
      <c r="E186" s="208">
        <v>0</v>
      </c>
      <c r="F186" s="205">
        <v>0</v>
      </c>
      <c r="G186" s="197">
        <f t="shared" si="22"/>
      </c>
      <c r="N186" s="81">
        <f t="shared" si="23"/>
      </c>
    </row>
    <row r="187" spans="1:14" ht="12.75">
      <c r="A187" s="198">
        <f t="shared" si="24"/>
        <v>175</v>
      </c>
      <c r="B187" s="202" t="s">
        <v>108</v>
      </c>
      <c r="C187" s="206" t="s">
        <v>109</v>
      </c>
      <c r="D187" s="207">
        <v>331</v>
      </c>
      <c r="E187" s="208">
        <v>331</v>
      </c>
      <c r="F187" s="205">
        <v>544</v>
      </c>
      <c r="G187" s="197">
        <f t="shared" si="22"/>
        <v>164.35045317220545</v>
      </c>
      <c r="N187" s="81">
        <f t="shared" si="23"/>
        <v>164.35045317220545</v>
      </c>
    </row>
    <row r="188" spans="1:14" ht="33.75">
      <c r="A188" s="198">
        <f t="shared" si="24"/>
        <v>176</v>
      </c>
      <c r="B188" s="202" t="s">
        <v>161</v>
      </c>
      <c r="C188" s="206" t="s">
        <v>111</v>
      </c>
      <c r="D188" s="204">
        <f>D189+D190</f>
        <v>-9869</v>
      </c>
      <c r="E188" s="204">
        <f>E189+E190</f>
        <v>-9871</v>
      </c>
      <c r="F188" s="204">
        <f>F189+F190</f>
        <v>-2000</v>
      </c>
      <c r="G188" s="197">
        <f t="shared" si="22"/>
        <v>20.26137169486374</v>
      </c>
      <c r="N188" s="81">
        <f t="shared" si="23"/>
        <v>20.26547775863816</v>
      </c>
    </row>
    <row r="189" spans="1:14" ht="33.75">
      <c r="A189" s="198">
        <f t="shared" si="24"/>
        <v>177</v>
      </c>
      <c r="B189" s="202" t="s">
        <v>112</v>
      </c>
      <c r="C189" s="206" t="s">
        <v>113</v>
      </c>
      <c r="D189" s="207">
        <v>-10009</v>
      </c>
      <c r="E189" s="208">
        <v>-10011</v>
      </c>
      <c r="F189" s="205">
        <v>-2000</v>
      </c>
      <c r="G189" s="197">
        <f aca="true" t="shared" si="26" ref="G189:G200">IF(E189&lt;&gt;0,F189/E189*100,"")</f>
        <v>19.97802417340925</v>
      </c>
      <c r="N189" s="81">
        <f t="shared" si="23"/>
        <v>19.98201618543311</v>
      </c>
    </row>
    <row r="190" spans="1:14" ht="12.75">
      <c r="A190" s="198">
        <f t="shared" si="24"/>
        <v>178</v>
      </c>
      <c r="B190" s="209" t="s">
        <v>411</v>
      </c>
      <c r="C190" s="203">
        <v>370250</v>
      </c>
      <c r="D190" s="207">
        <v>140</v>
      </c>
      <c r="E190" s="208">
        <v>140</v>
      </c>
      <c r="F190" s="205">
        <v>0</v>
      </c>
      <c r="G190" s="197">
        <f t="shared" si="26"/>
        <v>0</v>
      </c>
      <c r="N190" s="81">
        <f t="shared" si="23"/>
        <v>0</v>
      </c>
    </row>
    <row r="191" spans="1:14" ht="12.75">
      <c r="A191" s="198">
        <f t="shared" si="24"/>
        <v>179</v>
      </c>
      <c r="B191" s="202" t="s">
        <v>133</v>
      </c>
      <c r="C191" s="206" t="s">
        <v>134</v>
      </c>
      <c r="D191" s="207">
        <f>D192</f>
        <v>46</v>
      </c>
      <c r="E191" s="208">
        <f>E192</f>
        <v>2118</v>
      </c>
      <c r="F191" s="205">
        <f>F192</f>
        <v>2047</v>
      </c>
      <c r="G191" s="197">
        <f t="shared" si="26"/>
        <v>96.64778092540132</v>
      </c>
      <c r="N191" s="81">
        <f t="shared" si="23"/>
        <v>4450</v>
      </c>
    </row>
    <row r="192" spans="1:14" ht="33.75">
      <c r="A192" s="198">
        <f t="shared" si="24"/>
        <v>180</v>
      </c>
      <c r="B192" s="202" t="s">
        <v>135</v>
      </c>
      <c r="C192" s="206" t="s">
        <v>136</v>
      </c>
      <c r="D192" s="207">
        <f>D193</f>
        <v>46</v>
      </c>
      <c r="E192" s="208">
        <f>E193+E199</f>
        <v>2118</v>
      </c>
      <c r="F192" s="208">
        <f>F193+F199</f>
        <v>2047</v>
      </c>
      <c r="G192" s="197">
        <f t="shared" si="26"/>
        <v>96.64778092540132</v>
      </c>
      <c r="N192" s="81">
        <f aca="true" t="shared" si="27" ref="N192:N200">IF(D192&lt;&gt;0,F192/D192*100,"")</f>
        <v>4450</v>
      </c>
    </row>
    <row r="193" spans="1:14" ht="45">
      <c r="A193" s="198">
        <f t="shared" si="24"/>
        <v>181</v>
      </c>
      <c r="B193" s="202" t="s">
        <v>162</v>
      </c>
      <c r="C193" s="206" t="s">
        <v>137</v>
      </c>
      <c r="D193" s="207">
        <f>D195+D196+D194+D198+D197</f>
        <v>46</v>
      </c>
      <c r="E193" s="207">
        <f>E195+E196+E194+E198+E197</f>
        <v>2118</v>
      </c>
      <c r="F193" s="207">
        <f>F195+F196+F194+F198+F197</f>
        <v>2047</v>
      </c>
      <c r="G193" s="197">
        <f t="shared" si="26"/>
        <v>96.64778092540132</v>
      </c>
      <c r="N193" s="81">
        <f t="shared" si="27"/>
        <v>4450</v>
      </c>
    </row>
    <row r="194" spans="1:14" ht="12.75">
      <c r="A194" s="198">
        <f t="shared" si="24"/>
        <v>182</v>
      </c>
      <c r="B194" s="209" t="s">
        <v>405</v>
      </c>
      <c r="C194" s="203">
        <v>420228</v>
      </c>
      <c r="D194" s="207">
        <v>0</v>
      </c>
      <c r="E194" s="208">
        <v>80</v>
      </c>
      <c r="F194" s="208">
        <v>80</v>
      </c>
      <c r="G194" s="197">
        <f t="shared" si="26"/>
        <v>100</v>
      </c>
      <c r="N194" s="81"/>
    </row>
    <row r="195" spans="1:14" s="7" customFormat="1" ht="33.75">
      <c r="A195" s="198">
        <f t="shared" si="24"/>
        <v>183</v>
      </c>
      <c r="B195" s="214" t="s">
        <v>140</v>
      </c>
      <c r="C195" s="218" t="s">
        <v>141</v>
      </c>
      <c r="D195" s="216">
        <v>1</v>
      </c>
      <c r="E195" s="217">
        <v>1</v>
      </c>
      <c r="F195" s="217">
        <v>0</v>
      </c>
      <c r="G195" s="197">
        <f t="shared" si="26"/>
        <v>0</v>
      </c>
      <c r="N195" s="81">
        <f t="shared" si="27"/>
        <v>0</v>
      </c>
    </row>
    <row r="196" spans="1:14" ht="22.5">
      <c r="A196" s="198">
        <f t="shared" si="24"/>
        <v>184</v>
      </c>
      <c r="B196" s="202" t="s">
        <v>142</v>
      </c>
      <c r="C196" s="206" t="s">
        <v>143</v>
      </c>
      <c r="D196" s="207">
        <v>45</v>
      </c>
      <c r="E196" s="208">
        <v>45</v>
      </c>
      <c r="F196" s="205">
        <v>50</v>
      </c>
      <c r="G196" s="197">
        <f t="shared" si="26"/>
        <v>111.11111111111111</v>
      </c>
      <c r="N196" s="81">
        <f t="shared" si="27"/>
        <v>111.11111111111111</v>
      </c>
    </row>
    <row r="197" spans="1:14" ht="33.75">
      <c r="A197" s="198">
        <f t="shared" si="24"/>
        <v>185</v>
      </c>
      <c r="B197" s="209" t="s">
        <v>433</v>
      </c>
      <c r="C197" s="203">
        <v>42027901</v>
      </c>
      <c r="D197" s="207">
        <v>0</v>
      </c>
      <c r="E197" s="208">
        <v>75</v>
      </c>
      <c r="F197" s="205"/>
      <c r="G197" s="197">
        <f t="shared" si="26"/>
        <v>0</v>
      </c>
      <c r="N197" s="81"/>
    </row>
    <row r="198" spans="1:14" ht="22.5">
      <c r="A198" s="198">
        <f t="shared" si="24"/>
        <v>186</v>
      </c>
      <c r="B198" s="209" t="s">
        <v>424</v>
      </c>
      <c r="C198" s="203">
        <v>420280</v>
      </c>
      <c r="D198" s="207">
        <v>0</v>
      </c>
      <c r="E198" s="208">
        <v>1917</v>
      </c>
      <c r="F198" s="205">
        <v>1917</v>
      </c>
      <c r="G198" s="197">
        <f t="shared" si="26"/>
        <v>100</v>
      </c>
      <c r="N198" s="81">
        <f t="shared" si="27"/>
      </c>
    </row>
    <row r="199" spans="1:14" ht="12.75">
      <c r="A199" s="198">
        <f t="shared" si="24"/>
        <v>187</v>
      </c>
      <c r="B199" s="202" t="s">
        <v>144</v>
      </c>
      <c r="C199" s="203">
        <v>4302</v>
      </c>
      <c r="D199" s="208">
        <f>D200</f>
        <v>0</v>
      </c>
      <c r="E199" s="208">
        <f>E200</f>
        <v>0</v>
      </c>
      <c r="F199" s="208">
        <f>F200</f>
        <v>0</v>
      </c>
      <c r="G199" s="197">
        <f t="shared" si="26"/>
      </c>
      <c r="N199" s="81">
        <f t="shared" si="27"/>
      </c>
    </row>
    <row r="200" spans="1:14" ht="22.5">
      <c r="A200" s="198">
        <f t="shared" si="24"/>
        <v>188</v>
      </c>
      <c r="B200" s="209" t="s">
        <v>404</v>
      </c>
      <c r="C200" s="203">
        <v>430220</v>
      </c>
      <c r="D200" s="208">
        <v>0</v>
      </c>
      <c r="E200" s="207">
        <v>0</v>
      </c>
      <c r="F200" s="205">
        <v>0</v>
      </c>
      <c r="G200" s="197">
        <f t="shared" si="26"/>
      </c>
      <c r="N200" s="81">
        <f t="shared" si="27"/>
      </c>
    </row>
    <row r="201" spans="1:7" s="77" customFormat="1" ht="45">
      <c r="A201" s="219">
        <f t="shared" si="24"/>
        <v>189</v>
      </c>
      <c r="B201" s="220" t="s">
        <v>390</v>
      </c>
      <c r="C201" s="221" t="s">
        <v>9</v>
      </c>
      <c r="D201" s="222">
        <f>D203+D210+D220+D217+D232+D243</f>
        <v>148138</v>
      </c>
      <c r="E201" s="222">
        <f>E203+E210+E220+E217+E232+E243</f>
        <v>125241</v>
      </c>
      <c r="F201" s="222">
        <f>F203+F210+F220+F217+F232+F243</f>
        <v>82210</v>
      </c>
      <c r="G201" s="196">
        <f>IF(E201&lt;&gt;0,F201/E201*100,"")</f>
        <v>65.64144329732277</v>
      </c>
    </row>
    <row r="202" spans="1:9" ht="22.5">
      <c r="A202" s="219">
        <f t="shared" si="24"/>
        <v>190</v>
      </c>
      <c r="B202" s="223" t="s">
        <v>163</v>
      </c>
      <c r="C202" s="224" t="s">
        <v>11</v>
      </c>
      <c r="D202" s="225">
        <f>D210+D216+D206</f>
        <v>400</v>
      </c>
      <c r="E202" s="225">
        <f>E210+E216+E206</f>
        <v>968</v>
      </c>
      <c r="F202" s="225">
        <f>F210+F216+F206</f>
        <v>1999</v>
      </c>
      <c r="G202" s="196">
        <f aca="true" t="shared" si="28" ref="G202:G250">IF(E202&lt;&gt;0,F202/E202*100,"")</f>
        <v>206.50826446280993</v>
      </c>
      <c r="I202" s="53"/>
    </row>
    <row r="203" spans="1:7" ht="12.75">
      <c r="A203" s="219">
        <f t="shared" si="24"/>
        <v>191</v>
      </c>
      <c r="B203" s="223" t="s">
        <v>164</v>
      </c>
      <c r="C203" s="224" t="s">
        <v>13</v>
      </c>
      <c r="D203" s="226">
        <f aca="true" t="shared" si="29" ref="D203:F208">D204</f>
        <v>10409</v>
      </c>
      <c r="E203" s="226">
        <f t="shared" si="29"/>
        <v>10630</v>
      </c>
      <c r="F203" s="225">
        <f t="shared" si="29"/>
        <v>3417</v>
      </c>
      <c r="G203" s="196">
        <f t="shared" si="28"/>
        <v>32.144873000940734</v>
      </c>
    </row>
    <row r="204" spans="1:7" ht="12.75">
      <c r="A204" s="219">
        <f t="shared" si="24"/>
        <v>192</v>
      </c>
      <c r="B204" s="223" t="s">
        <v>165</v>
      </c>
      <c r="C204" s="224" t="s">
        <v>79</v>
      </c>
      <c r="D204" s="226">
        <f t="shared" si="29"/>
        <v>10409</v>
      </c>
      <c r="E204" s="226">
        <f t="shared" si="29"/>
        <v>10630</v>
      </c>
      <c r="F204" s="225">
        <f t="shared" si="29"/>
        <v>3417</v>
      </c>
      <c r="G204" s="196">
        <f t="shared" si="28"/>
        <v>32.144873000940734</v>
      </c>
    </row>
    <row r="205" spans="1:7" ht="22.5">
      <c r="A205" s="219">
        <f t="shared" si="24"/>
        <v>193</v>
      </c>
      <c r="B205" s="223" t="s">
        <v>166</v>
      </c>
      <c r="C205" s="224" t="s">
        <v>88</v>
      </c>
      <c r="D205" s="226">
        <f>D208+D206</f>
        <v>10409</v>
      </c>
      <c r="E205" s="226">
        <f>E208+E206</f>
        <v>10630</v>
      </c>
      <c r="F205" s="226">
        <f>F208+F206</f>
        <v>3417</v>
      </c>
      <c r="G205" s="196">
        <f t="shared" si="28"/>
        <v>32.144873000940734</v>
      </c>
    </row>
    <row r="206" spans="1:7" ht="12.75">
      <c r="A206" s="219">
        <f t="shared" si="24"/>
        <v>194</v>
      </c>
      <c r="B206" s="227" t="s">
        <v>370</v>
      </c>
      <c r="C206" s="228">
        <v>36.02</v>
      </c>
      <c r="D206" s="226">
        <f>D207</f>
        <v>400</v>
      </c>
      <c r="E206" s="226">
        <f>E207</f>
        <v>619</v>
      </c>
      <c r="F206" s="226">
        <f>F207</f>
        <v>1417</v>
      </c>
      <c r="G206" s="196">
        <f t="shared" si="28"/>
        <v>228.91760904684975</v>
      </c>
    </row>
    <row r="207" spans="1:7" ht="12.75">
      <c r="A207" s="219">
        <f t="shared" si="24"/>
        <v>195</v>
      </c>
      <c r="B207" s="227" t="s">
        <v>371</v>
      </c>
      <c r="C207" s="228">
        <v>360223</v>
      </c>
      <c r="D207" s="226">
        <v>400</v>
      </c>
      <c r="E207" s="226">
        <v>619</v>
      </c>
      <c r="F207" s="225">
        <v>1417</v>
      </c>
      <c r="G207" s="196">
        <f t="shared" si="28"/>
        <v>228.91760904684975</v>
      </c>
    </row>
    <row r="208" spans="1:7" ht="22.5">
      <c r="A208" s="219">
        <f t="shared" si="24"/>
        <v>196</v>
      </c>
      <c r="B208" s="223" t="s">
        <v>167</v>
      </c>
      <c r="C208" s="224" t="s">
        <v>111</v>
      </c>
      <c r="D208" s="226">
        <f t="shared" si="29"/>
        <v>10009</v>
      </c>
      <c r="E208" s="226">
        <f t="shared" si="29"/>
        <v>10011</v>
      </c>
      <c r="F208" s="225">
        <f t="shared" si="29"/>
        <v>2000</v>
      </c>
      <c r="G208" s="196">
        <f t="shared" si="28"/>
        <v>19.97802417340925</v>
      </c>
    </row>
    <row r="209" spans="1:7" ht="12.75">
      <c r="A209" s="219">
        <f t="shared" si="24"/>
        <v>197</v>
      </c>
      <c r="B209" s="223" t="s">
        <v>114</v>
      </c>
      <c r="C209" s="224" t="s">
        <v>115</v>
      </c>
      <c r="D209" s="226">
        <f>-D189</f>
        <v>10009</v>
      </c>
      <c r="E209" s="226">
        <f>-E189</f>
        <v>10011</v>
      </c>
      <c r="F209" s="225">
        <f>-F189</f>
        <v>2000</v>
      </c>
      <c r="G209" s="196">
        <f t="shared" si="28"/>
        <v>19.97802417340925</v>
      </c>
    </row>
    <row r="210" spans="1:7" ht="12.75">
      <c r="A210" s="219">
        <f t="shared" si="24"/>
        <v>198</v>
      </c>
      <c r="B210" s="223" t="s">
        <v>116</v>
      </c>
      <c r="C210" s="224" t="s">
        <v>117</v>
      </c>
      <c r="D210" s="226">
        <f>D211</f>
        <v>0</v>
      </c>
      <c r="E210" s="226">
        <f>E211</f>
        <v>349</v>
      </c>
      <c r="F210" s="225">
        <f>F211</f>
        <v>582</v>
      </c>
      <c r="G210" s="196">
        <f t="shared" si="28"/>
        <v>166.7621776504298</v>
      </c>
    </row>
    <row r="211" spans="1:7" ht="45">
      <c r="A211" s="219">
        <f t="shared" si="24"/>
        <v>199</v>
      </c>
      <c r="B211" s="223" t="s">
        <v>168</v>
      </c>
      <c r="C211" s="224" t="s">
        <v>119</v>
      </c>
      <c r="D211" s="225">
        <f>D212+D213+D214+D215</f>
        <v>0</v>
      </c>
      <c r="E211" s="225">
        <f>E212+E213+E214+E215</f>
        <v>349</v>
      </c>
      <c r="F211" s="225">
        <f>F212+F213+F214+F215</f>
        <v>582</v>
      </c>
      <c r="G211" s="196">
        <f t="shared" si="28"/>
        <v>166.7621776504298</v>
      </c>
    </row>
    <row r="212" spans="1:7" ht="22.5">
      <c r="A212" s="219">
        <f t="shared" si="24"/>
        <v>200</v>
      </c>
      <c r="B212" s="223" t="s">
        <v>120</v>
      </c>
      <c r="C212" s="224" t="s">
        <v>121</v>
      </c>
      <c r="D212" s="226">
        <v>0</v>
      </c>
      <c r="E212" s="226">
        <v>0</v>
      </c>
      <c r="F212" s="225">
        <v>11</v>
      </c>
      <c r="G212" s="196">
        <f t="shared" si="28"/>
      </c>
    </row>
    <row r="213" spans="1:7" ht="22.5">
      <c r="A213" s="219">
        <f t="shared" si="24"/>
        <v>201</v>
      </c>
      <c r="B213" s="223" t="s">
        <v>122</v>
      </c>
      <c r="C213" s="224" t="s">
        <v>123</v>
      </c>
      <c r="D213" s="226">
        <v>0</v>
      </c>
      <c r="E213" s="226">
        <v>93</v>
      </c>
      <c r="F213" s="225">
        <v>136</v>
      </c>
      <c r="G213" s="196">
        <f t="shared" si="28"/>
        <v>146.23655913978496</v>
      </c>
    </row>
    <row r="214" spans="1:7" ht="33.75">
      <c r="A214" s="219">
        <f t="shared" si="24"/>
        <v>202</v>
      </c>
      <c r="B214" s="223" t="s">
        <v>124</v>
      </c>
      <c r="C214" s="224" t="s">
        <v>125</v>
      </c>
      <c r="D214" s="226">
        <v>0</v>
      </c>
      <c r="E214" s="226">
        <v>256</v>
      </c>
      <c r="F214" s="225">
        <v>435</v>
      </c>
      <c r="G214" s="196">
        <f t="shared" si="28"/>
        <v>169.921875</v>
      </c>
    </row>
    <row r="215" spans="1:7" ht="22.5">
      <c r="A215" s="219">
        <f t="shared" si="24"/>
        <v>203</v>
      </c>
      <c r="B215" s="223" t="s">
        <v>126</v>
      </c>
      <c r="C215" s="224" t="s">
        <v>127</v>
      </c>
      <c r="D215" s="226">
        <v>0</v>
      </c>
      <c r="E215" s="226">
        <v>0</v>
      </c>
      <c r="F215" s="225">
        <v>0</v>
      </c>
      <c r="G215" s="196">
        <f t="shared" si="28"/>
      </c>
    </row>
    <row r="216" spans="1:7" s="7" customFormat="1" ht="12.75">
      <c r="A216" s="219">
        <f t="shared" si="24"/>
        <v>204</v>
      </c>
      <c r="B216" s="229" t="s">
        <v>128</v>
      </c>
      <c r="C216" s="230" t="s">
        <v>129</v>
      </c>
      <c r="D216" s="231">
        <v>0</v>
      </c>
      <c r="E216" s="231">
        <v>0</v>
      </c>
      <c r="F216" s="231">
        <f>F217</f>
        <v>0</v>
      </c>
      <c r="G216" s="196">
        <f t="shared" si="28"/>
      </c>
    </row>
    <row r="217" spans="1:7" s="7" customFormat="1" ht="45">
      <c r="A217" s="219">
        <f t="shared" si="24"/>
        <v>205</v>
      </c>
      <c r="B217" s="229" t="s">
        <v>130</v>
      </c>
      <c r="C217" s="232" t="s">
        <v>131</v>
      </c>
      <c r="D217" s="231">
        <v>0</v>
      </c>
      <c r="E217" s="231">
        <v>0</v>
      </c>
      <c r="F217" s="231">
        <f>F218+F219</f>
        <v>0</v>
      </c>
      <c r="G217" s="196">
        <f t="shared" si="28"/>
      </c>
    </row>
    <row r="218" spans="1:7" s="7" customFormat="1" ht="22.5">
      <c r="A218" s="219">
        <f t="shared" si="24"/>
        <v>206</v>
      </c>
      <c r="B218" s="229" t="s">
        <v>309</v>
      </c>
      <c r="C218" s="233">
        <v>400214</v>
      </c>
      <c r="D218" s="231">
        <v>0</v>
      </c>
      <c r="E218" s="231">
        <v>0</v>
      </c>
      <c r="F218" s="231">
        <f>3022-3022</f>
        <v>0</v>
      </c>
      <c r="G218" s="196">
        <f t="shared" si="28"/>
      </c>
    </row>
    <row r="219" spans="1:7" s="7" customFormat="1" ht="22.5">
      <c r="A219" s="219">
        <f t="shared" si="24"/>
        <v>207</v>
      </c>
      <c r="B219" s="229" t="s">
        <v>132</v>
      </c>
      <c r="C219" s="233">
        <v>400216</v>
      </c>
      <c r="D219" s="231">
        <v>0</v>
      </c>
      <c r="E219" s="231">
        <v>0</v>
      </c>
      <c r="F219" s="231">
        <v>0</v>
      </c>
      <c r="G219" s="196">
        <f t="shared" si="28"/>
      </c>
    </row>
    <row r="220" spans="1:7" ht="12.75">
      <c r="A220" s="219">
        <f t="shared" si="24"/>
        <v>208</v>
      </c>
      <c r="B220" s="223" t="s">
        <v>133</v>
      </c>
      <c r="C220" s="224" t="s">
        <v>134</v>
      </c>
      <c r="D220" s="226">
        <f>D221</f>
        <v>16429</v>
      </c>
      <c r="E220" s="226">
        <f>E221</f>
        <v>19529</v>
      </c>
      <c r="F220" s="225">
        <f>F221</f>
        <v>7822</v>
      </c>
      <c r="G220" s="196">
        <f t="shared" si="28"/>
        <v>40.05325413487634</v>
      </c>
    </row>
    <row r="221" spans="1:7" ht="33.75">
      <c r="A221" s="219">
        <f t="shared" si="24"/>
        <v>209</v>
      </c>
      <c r="B221" s="227" t="s">
        <v>135</v>
      </c>
      <c r="C221" s="224" t="s">
        <v>136</v>
      </c>
      <c r="D221" s="226">
        <f>D222+D230</f>
        <v>16429</v>
      </c>
      <c r="E221" s="226">
        <f>E222+E230</f>
        <v>19529</v>
      </c>
      <c r="F221" s="226">
        <f>F222+F230</f>
        <v>7822</v>
      </c>
      <c r="G221" s="196">
        <f t="shared" si="28"/>
        <v>40.05325413487634</v>
      </c>
    </row>
    <row r="222" spans="1:7" ht="67.5">
      <c r="A222" s="219">
        <f t="shared" si="24"/>
        <v>210</v>
      </c>
      <c r="B222" s="227" t="s">
        <v>406</v>
      </c>
      <c r="C222" s="224" t="s">
        <v>137</v>
      </c>
      <c r="D222" s="226">
        <f>D224+D227+D226+D228+D225+D223+D229</f>
        <v>16429</v>
      </c>
      <c r="E222" s="226">
        <f>E224+E227+E226+E228+E225+E223+E229</f>
        <v>19529</v>
      </c>
      <c r="F222" s="226">
        <f>F224+F227+F226+F228+F225+F223+F229</f>
        <v>7822</v>
      </c>
      <c r="G222" s="196">
        <f t="shared" si="28"/>
        <v>40.05325413487634</v>
      </c>
    </row>
    <row r="223" spans="1:7" ht="22.5">
      <c r="A223" s="219">
        <f t="shared" si="24"/>
        <v>211</v>
      </c>
      <c r="B223" s="227" t="s">
        <v>422</v>
      </c>
      <c r="C223" s="228">
        <v>420214</v>
      </c>
      <c r="D223" s="226">
        <v>0</v>
      </c>
      <c r="E223" s="226">
        <v>0</v>
      </c>
      <c r="F223" s="226">
        <v>0</v>
      </c>
      <c r="G223" s="196">
        <f t="shared" si="28"/>
      </c>
    </row>
    <row r="224" spans="1:7" ht="56.25">
      <c r="A224" s="219">
        <f>A223+1</f>
        <v>212</v>
      </c>
      <c r="B224" s="223" t="s">
        <v>138</v>
      </c>
      <c r="C224" s="224" t="s">
        <v>139</v>
      </c>
      <c r="D224" s="226">
        <v>0</v>
      </c>
      <c r="E224" s="226">
        <v>0</v>
      </c>
      <c r="F224" s="225">
        <v>0</v>
      </c>
      <c r="G224" s="196">
        <f t="shared" si="28"/>
      </c>
    </row>
    <row r="225" spans="1:7" ht="12.75">
      <c r="A225" s="219">
        <f aca="true" t="shared" si="30" ref="A225:A250">A224+1</f>
        <v>213</v>
      </c>
      <c r="B225" s="227" t="s">
        <v>405</v>
      </c>
      <c r="C225" s="228">
        <v>420228</v>
      </c>
      <c r="D225" s="226">
        <v>0</v>
      </c>
      <c r="E225" s="226">
        <v>0</v>
      </c>
      <c r="F225" s="225">
        <v>0</v>
      </c>
      <c r="G225" s="196">
        <f t="shared" si="28"/>
      </c>
    </row>
    <row r="226" spans="1:7" ht="22.5">
      <c r="A226" s="219">
        <f t="shared" si="30"/>
        <v>214</v>
      </c>
      <c r="B226" s="227" t="s">
        <v>379</v>
      </c>
      <c r="C226" s="228">
        <v>420262</v>
      </c>
      <c r="D226" s="226">
        <v>0</v>
      </c>
      <c r="E226" s="226">
        <v>0</v>
      </c>
      <c r="F226" s="225">
        <v>0</v>
      </c>
      <c r="G226" s="196">
        <f t="shared" si="28"/>
      </c>
    </row>
    <row r="227" spans="1:7" ht="22.5">
      <c r="A227" s="219">
        <f t="shared" si="30"/>
        <v>215</v>
      </c>
      <c r="B227" s="223" t="s">
        <v>169</v>
      </c>
      <c r="C227" s="228">
        <v>420265</v>
      </c>
      <c r="D227" s="226">
        <v>16429</v>
      </c>
      <c r="E227" s="226">
        <v>16429</v>
      </c>
      <c r="F227" s="225">
        <v>5427</v>
      </c>
      <c r="G227" s="196">
        <f t="shared" si="28"/>
        <v>33.03305131170492</v>
      </c>
    </row>
    <row r="228" spans="1:7" ht="67.5">
      <c r="A228" s="219">
        <f t="shared" si="30"/>
        <v>216</v>
      </c>
      <c r="B228" s="227" t="s">
        <v>403</v>
      </c>
      <c r="C228" s="228">
        <v>420269</v>
      </c>
      <c r="D228" s="226">
        <v>0</v>
      </c>
      <c r="E228" s="226">
        <v>3000</v>
      </c>
      <c r="F228" s="225">
        <v>2395</v>
      </c>
      <c r="G228" s="196">
        <f t="shared" si="28"/>
        <v>79.83333333333333</v>
      </c>
    </row>
    <row r="229" spans="1:7" ht="33.75">
      <c r="A229" s="219">
        <f t="shared" si="30"/>
        <v>217</v>
      </c>
      <c r="B229" s="227" t="s">
        <v>434</v>
      </c>
      <c r="C229" s="228">
        <v>42027902</v>
      </c>
      <c r="D229" s="226"/>
      <c r="E229" s="226">
        <v>100</v>
      </c>
      <c r="F229" s="225"/>
      <c r="G229" s="196">
        <f t="shared" si="28"/>
        <v>0</v>
      </c>
    </row>
    <row r="230" spans="1:7" ht="22.5">
      <c r="A230" s="219">
        <f t="shared" si="30"/>
        <v>218</v>
      </c>
      <c r="B230" s="227" t="s">
        <v>388</v>
      </c>
      <c r="C230" s="228">
        <v>4302</v>
      </c>
      <c r="D230" s="226">
        <f>D231</f>
        <v>0</v>
      </c>
      <c r="E230" s="226">
        <f>E231</f>
        <v>0</v>
      </c>
      <c r="F230" s="226">
        <f>F231</f>
        <v>0</v>
      </c>
      <c r="G230" s="196">
        <f t="shared" si="28"/>
      </c>
    </row>
    <row r="231" spans="1:7" ht="33.75">
      <c r="A231" s="219">
        <f t="shared" si="30"/>
        <v>219</v>
      </c>
      <c r="B231" s="227" t="s">
        <v>389</v>
      </c>
      <c r="C231" s="228">
        <v>430231</v>
      </c>
      <c r="D231" s="226">
        <v>0</v>
      </c>
      <c r="E231" s="226">
        <v>0</v>
      </c>
      <c r="F231" s="225"/>
      <c r="G231" s="196">
        <f t="shared" si="28"/>
      </c>
    </row>
    <row r="232" spans="1:7" ht="56.25">
      <c r="A232" s="219">
        <f t="shared" si="30"/>
        <v>220</v>
      </c>
      <c r="B232" s="223" t="s">
        <v>145</v>
      </c>
      <c r="C232" s="224" t="s">
        <v>146</v>
      </c>
      <c r="D232" s="226">
        <f>D233+D237+D241</f>
        <v>0</v>
      </c>
      <c r="E232" s="226">
        <f>E233+E237+E241</f>
        <v>0</v>
      </c>
      <c r="F232" s="226">
        <f>F233+F237+F241</f>
        <v>0</v>
      </c>
      <c r="G232" s="196">
        <f t="shared" si="28"/>
      </c>
    </row>
    <row r="233" spans="1:7" ht="33.75">
      <c r="A233" s="219">
        <f t="shared" si="30"/>
        <v>221</v>
      </c>
      <c r="B233" s="223" t="s">
        <v>147</v>
      </c>
      <c r="C233" s="224" t="s">
        <v>148</v>
      </c>
      <c r="D233" s="226">
        <f>D234+D235</f>
        <v>0</v>
      </c>
      <c r="E233" s="226">
        <f>E234+E235</f>
        <v>0</v>
      </c>
      <c r="F233" s="225">
        <f>F234+F235+F236</f>
        <v>0</v>
      </c>
      <c r="G233" s="196">
        <f t="shared" si="28"/>
      </c>
    </row>
    <row r="234" spans="1:7" ht="22.5">
      <c r="A234" s="219">
        <f t="shared" si="30"/>
        <v>222</v>
      </c>
      <c r="B234" s="223" t="s">
        <v>170</v>
      </c>
      <c r="C234" s="224" t="s">
        <v>150</v>
      </c>
      <c r="D234" s="226">
        <v>0</v>
      </c>
      <c r="E234" s="226">
        <v>0</v>
      </c>
      <c r="F234" s="225">
        <v>0</v>
      </c>
      <c r="G234" s="196">
        <f t="shared" si="28"/>
      </c>
    </row>
    <row r="235" spans="1:7" ht="22.5">
      <c r="A235" s="219">
        <f t="shared" si="30"/>
        <v>223</v>
      </c>
      <c r="B235" s="223" t="s">
        <v>171</v>
      </c>
      <c r="C235" s="224" t="s">
        <v>152</v>
      </c>
      <c r="D235" s="226">
        <v>0</v>
      </c>
      <c r="E235" s="226">
        <v>0</v>
      </c>
      <c r="F235" s="225">
        <v>0</v>
      </c>
      <c r="G235" s="196">
        <f t="shared" si="28"/>
      </c>
    </row>
    <row r="236" spans="1:7" ht="12.75">
      <c r="A236" s="219">
        <f t="shared" si="30"/>
        <v>224</v>
      </c>
      <c r="B236" s="223" t="s">
        <v>153</v>
      </c>
      <c r="C236" s="224" t="s">
        <v>154</v>
      </c>
      <c r="D236" s="226">
        <v>0</v>
      </c>
      <c r="E236" s="226">
        <v>0</v>
      </c>
      <c r="F236" s="225">
        <v>0</v>
      </c>
      <c r="G236" s="196">
        <f t="shared" si="28"/>
      </c>
    </row>
    <row r="237" spans="1:7" ht="12.75">
      <c r="A237" s="219">
        <f t="shared" si="30"/>
        <v>225</v>
      </c>
      <c r="B237" s="223" t="s">
        <v>297</v>
      </c>
      <c r="C237" s="228">
        <v>450202</v>
      </c>
      <c r="D237" s="226">
        <f>D238+D239</f>
        <v>0</v>
      </c>
      <c r="E237" s="226">
        <v>0</v>
      </c>
      <c r="F237" s="225">
        <v>0</v>
      </c>
      <c r="G237" s="196">
        <f t="shared" si="28"/>
      </c>
    </row>
    <row r="238" spans="1:7" ht="22.5">
      <c r="A238" s="219">
        <f t="shared" si="30"/>
        <v>226</v>
      </c>
      <c r="B238" s="223" t="s">
        <v>149</v>
      </c>
      <c r="C238" s="228">
        <v>45020201</v>
      </c>
      <c r="D238" s="226">
        <v>0</v>
      </c>
      <c r="E238" s="226">
        <v>0</v>
      </c>
      <c r="F238" s="225">
        <v>0</v>
      </c>
      <c r="G238" s="196">
        <f t="shared" si="28"/>
      </c>
    </row>
    <row r="239" spans="1:7" ht="22.5">
      <c r="A239" s="219">
        <f t="shared" si="30"/>
        <v>227</v>
      </c>
      <c r="B239" s="223" t="s">
        <v>151</v>
      </c>
      <c r="C239" s="228">
        <v>45020202</v>
      </c>
      <c r="D239" s="226">
        <v>0</v>
      </c>
      <c r="E239" s="226">
        <v>0</v>
      </c>
      <c r="F239" s="225">
        <v>0</v>
      </c>
      <c r="G239" s="196">
        <f t="shared" si="28"/>
      </c>
    </row>
    <row r="240" spans="1:7" ht="12.75">
      <c r="A240" s="219">
        <f t="shared" si="30"/>
        <v>228</v>
      </c>
      <c r="B240" s="223" t="s">
        <v>153</v>
      </c>
      <c r="C240" s="228">
        <v>45020203</v>
      </c>
      <c r="D240" s="226"/>
      <c r="E240" s="226"/>
      <c r="F240" s="225">
        <v>0</v>
      </c>
      <c r="G240" s="196">
        <f t="shared" si="28"/>
      </c>
    </row>
    <row r="241" spans="1:7" ht="45">
      <c r="A241" s="219">
        <f t="shared" si="30"/>
        <v>229</v>
      </c>
      <c r="B241" s="227" t="s">
        <v>423</v>
      </c>
      <c r="C241" s="228">
        <v>450219</v>
      </c>
      <c r="D241" s="226">
        <f>D242</f>
        <v>0</v>
      </c>
      <c r="E241" s="226">
        <f>E242</f>
        <v>0</v>
      </c>
      <c r="F241" s="226">
        <f>F242</f>
        <v>0</v>
      </c>
      <c r="G241" s="196">
        <f t="shared" si="28"/>
      </c>
    </row>
    <row r="242" spans="1:7" ht="22.5">
      <c r="A242" s="219">
        <f t="shared" si="30"/>
        <v>230</v>
      </c>
      <c r="B242" s="227" t="s">
        <v>149</v>
      </c>
      <c r="C242" s="228">
        <v>45021901</v>
      </c>
      <c r="D242" s="226"/>
      <c r="E242" s="226"/>
      <c r="F242" s="225">
        <v>0</v>
      </c>
      <c r="G242" s="196">
        <f t="shared" si="28"/>
      </c>
    </row>
    <row r="243" spans="1:7" ht="56.25">
      <c r="A243" s="219">
        <f t="shared" si="30"/>
        <v>231</v>
      </c>
      <c r="B243" s="227" t="s">
        <v>391</v>
      </c>
      <c r="C243" s="228">
        <v>4802</v>
      </c>
      <c r="D243" s="226">
        <f>D244+D248</f>
        <v>121300</v>
      </c>
      <c r="E243" s="226">
        <f>E244+E248</f>
        <v>94733</v>
      </c>
      <c r="F243" s="226">
        <f>F244+F248</f>
        <v>70389</v>
      </c>
      <c r="G243" s="196">
        <f t="shared" si="28"/>
        <v>74.3025133797093</v>
      </c>
    </row>
    <row r="244" spans="1:7" ht="33.75">
      <c r="A244" s="219">
        <f t="shared" si="30"/>
        <v>232</v>
      </c>
      <c r="B244" s="227" t="s">
        <v>392</v>
      </c>
      <c r="C244" s="228">
        <v>480201</v>
      </c>
      <c r="D244" s="226">
        <f>D245+D246+D247</f>
        <v>121300</v>
      </c>
      <c r="E244" s="226">
        <f>E245+E246+E247</f>
        <v>94633</v>
      </c>
      <c r="F244" s="226">
        <f>F245+F246+F247</f>
        <v>70242</v>
      </c>
      <c r="G244" s="196">
        <f t="shared" si="28"/>
        <v>74.22569294009489</v>
      </c>
    </row>
    <row r="245" spans="1:7" ht="22.5">
      <c r="A245" s="219">
        <f t="shared" si="30"/>
        <v>233</v>
      </c>
      <c r="B245" s="227" t="s">
        <v>149</v>
      </c>
      <c r="C245" s="228">
        <v>48020101</v>
      </c>
      <c r="D245" s="226">
        <v>117435</v>
      </c>
      <c r="E245" s="226">
        <v>63241</v>
      </c>
      <c r="F245" s="225">
        <f>9466+198</f>
        <v>9664</v>
      </c>
      <c r="G245" s="196">
        <f t="shared" si="28"/>
        <v>15.281225787068516</v>
      </c>
    </row>
    <row r="246" spans="1:7" ht="22.5">
      <c r="A246" s="219">
        <f t="shared" si="30"/>
        <v>234</v>
      </c>
      <c r="B246" s="227" t="s">
        <v>151</v>
      </c>
      <c r="C246" s="228">
        <v>48020102</v>
      </c>
      <c r="D246" s="226">
        <v>3865</v>
      </c>
      <c r="E246" s="226">
        <v>3865</v>
      </c>
      <c r="F246" s="225">
        <v>3582</v>
      </c>
      <c r="G246" s="196">
        <f t="shared" si="28"/>
        <v>92.67787839586028</v>
      </c>
    </row>
    <row r="247" spans="1:7" ht="12.75">
      <c r="A247" s="219"/>
      <c r="B247" s="227" t="s">
        <v>153</v>
      </c>
      <c r="C247" s="228">
        <v>48020103</v>
      </c>
      <c r="D247" s="226">
        <v>0</v>
      </c>
      <c r="E247" s="226">
        <v>27527</v>
      </c>
      <c r="F247" s="225">
        <v>56996</v>
      </c>
      <c r="G247" s="196">
        <f t="shared" si="28"/>
        <v>207.05489156101282</v>
      </c>
    </row>
    <row r="248" spans="1:7" ht="12.75">
      <c r="A248" s="219">
        <f>A246+1</f>
        <v>235</v>
      </c>
      <c r="B248" s="227" t="s">
        <v>421</v>
      </c>
      <c r="C248" s="228">
        <v>480202</v>
      </c>
      <c r="D248" s="226">
        <f>D249+D250</f>
        <v>0</v>
      </c>
      <c r="E248" s="226">
        <f>E249+E250</f>
        <v>100</v>
      </c>
      <c r="F248" s="226">
        <f>F249+F250</f>
        <v>147</v>
      </c>
      <c r="G248" s="196">
        <f t="shared" si="28"/>
        <v>147</v>
      </c>
    </row>
    <row r="249" spans="1:7" ht="22.5">
      <c r="A249" s="219">
        <f t="shared" si="30"/>
        <v>236</v>
      </c>
      <c r="B249" s="227" t="s">
        <v>149</v>
      </c>
      <c r="C249" s="234">
        <v>48020201</v>
      </c>
      <c r="D249" s="226">
        <v>0</v>
      </c>
      <c r="E249" s="226">
        <v>80</v>
      </c>
      <c r="F249" s="225">
        <v>121</v>
      </c>
      <c r="G249" s="196">
        <f t="shared" si="28"/>
        <v>151.25</v>
      </c>
    </row>
    <row r="250" spans="1:7" ht="22.5">
      <c r="A250" s="219">
        <f t="shared" si="30"/>
        <v>237</v>
      </c>
      <c r="B250" s="227" t="s">
        <v>151</v>
      </c>
      <c r="C250" s="228">
        <v>48020202</v>
      </c>
      <c r="D250" s="226">
        <v>0</v>
      </c>
      <c r="E250" s="226">
        <v>20</v>
      </c>
      <c r="F250" s="225">
        <v>26</v>
      </c>
      <c r="G250" s="196">
        <f t="shared" si="28"/>
        <v>130</v>
      </c>
    </row>
    <row r="251" spans="1:8" s="7" customFormat="1" ht="33.75">
      <c r="A251" s="82">
        <v>1</v>
      </c>
      <c r="B251" s="69" t="s">
        <v>318</v>
      </c>
      <c r="C251" s="83" t="s">
        <v>172</v>
      </c>
      <c r="D251" s="71">
        <f>D252+D308</f>
        <v>321493</v>
      </c>
      <c r="E251" s="71">
        <f>E252+E308</f>
        <v>304077</v>
      </c>
      <c r="F251" s="71">
        <f>F252+F308</f>
        <v>213223</v>
      </c>
      <c r="G251" s="187">
        <f>IF(E251&lt;&gt;0,F251/E251*100,"")</f>
        <v>70.12138372846351</v>
      </c>
      <c r="H251" s="108"/>
    </row>
    <row r="252" spans="1:10" s="7" customFormat="1" ht="33.75">
      <c r="A252" s="235">
        <f aca="true" t="shared" si="31" ref="A252:A318">A251+1</f>
        <v>2</v>
      </c>
      <c r="B252" s="236" t="s">
        <v>349</v>
      </c>
      <c r="C252" s="237"/>
      <c r="D252" s="238">
        <f>D253+D260+D266+D268+D274+D281+D286+D290+D296+D301+D304</f>
        <v>170333</v>
      </c>
      <c r="E252" s="238">
        <f>E253+E260+E266+E268+E274+E281+E286+E290+E296+E301+E304</f>
        <v>175814</v>
      </c>
      <c r="F252" s="238">
        <f>F253+F260+F266+F268+F274+F281+F286+F290+F296+F301+F304</f>
        <v>146386</v>
      </c>
      <c r="G252" s="197">
        <f>IF(E252&lt;&gt;0,F252/E252*100,"")</f>
        <v>83.2618562799322</v>
      </c>
      <c r="J252" s="8"/>
    </row>
    <row r="253" spans="1:15" s="7" customFormat="1" ht="22.5">
      <c r="A253" s="239">
        <f t="shared" si="31"/>
        <v>3</v>
      </c>
      <c r="B253" s="240" t="s">
        <v>173</v>
      </c>
      <c r="C253" s="241" t="s">
        <v>174</v>
      </c>
      <c r="D253" s="242">
        <f>D254+D255+D256+D258+D259+D257</f>
        <v>34258</v>
      </c>
      <c r="E253" s="242">
        <f>E254+E255+E256+E258+E259+E257</f>
        <v>33972</v>
      </c>
      <c r="F253" s="242">
        <f>F254+F255+F256+F258+F259+F257</f>
        <v>30479</v>
      </c>
      <c r="G253" s="197">
        <f aca="true" t="shared" si="32" ref="G253:G307">IF(E253&lt;&gt;0,F253/E253*100,"")</f>
        <v>89.71800306134465</v>
      </c>
      <c r="H253" s="8"/>
      <c r="I253" s="8">
        <f>D253+D309</f>
        <v>36317</v>
      </c>
      <c r="J253" s="8">
        <f>E253+E309</f>
        <v>36116</v>
      </c>
      <c r="K253" s="8">
        <f>F253+F309</f>
        <v>30787</v>
      </c>
      <c r="O253" s="109">
        <f>F253+F309</f>
        <v>30787</v>
      </c>
    </row>
    <row r="254" spans="1:7" s="7" customFormat="1" ht="22.5">
      <c r="A254" s="239">
        <f t="shared" si="31"/>
        <v>4</v>
      </c>
      <c r="B254" s="243" t="s">
        <v>175</v>
      </c>
      <c r="C254" s="244" t="s">
        <v>176</v>
      </c>
      <c r="D254" s="245">
        <v>23011</v>
      </c>
      <c r="E254" s="246">
        <v>22421</v>
      </c>
      <c r="F254" s="246">
        <v>20026</v>
      </c>
      <c r="G254" s="197">
        <f t="shared" si="32"/>
        <v>89.31805004237098</v>
      </c>
    </row>
    <row r="255" spans="1:7" s="7" customFormat="1" ht="22.5">
      <c r="A255" s="235">
        <f t="shared" si="31"/>
        <v>5</v>
      </c>
      <c r="B255" s="243" t="s">
        <v>177</v>
      </c>
      <c r="C255" s="244" t="s">
        <v>178</v>
      </c>
      <c r="D255" s="245">
        <v>2850</v>
      </c>
      <c r="E255" s="246">
        <v>3436</v>
      </c>
      <c r="F255" s="246">
        <v>2671</v>
      </c>
      <c r="G255" s="197">
        <f t="shared" si="32"/>
        <v>77.73573923166472</v>
      </c>
    </row>
    <row r="256" spans="1:7" s="7" customFormat="1" ht="22.5">
      <c r="A256" s="239">
        <f t="shared" si="31"/>
        <v>6</v>
      </c>
      <c r="B256" s="243" t="s">
        <v>179</v>
      </c>
      <c r="C256" s="244" t="s">
        <v>180</v>
      </c>
      <c r="D256" s="245">
        <v>473</v>
      </c>
      <c r="E256" s="246">
        <v>473</v>
      </c>
      <c r="F256" s="246">
        <v>393</v>
      </c>
      <c r="G256" s="197">
        <f t="shared" si="32"/>
        <v>83.08668076109936</v>
      </c>
    </row>
    <row r="257" spans="1:7" s="7" customFormat="1" ht="22.5">
      <c r="A257" s="239">
        <f t="shared" si="31"/>
        <v>7</v>
      </c>
      <c r="B257" s="247" t="s">
        <v>197</v>
      </c>
      <c r="C257" s="244">
        <v>59</v>
      </c>
      <c r="D257" s="245">
        <v>168</v>
      </c>
      <c r="E257" s="246">
        <v>168</v>
      </c>
      <c r="F257" s="246">
        <v>89</v>
      </c>
      <c r="G257" s="197">
        <f t="shared" si="32"/>
        <v>52.976190476190474</v>
      </c>
    </row>
    <row r="258" spans="1:7" s="7" customFormat="1" ht="22.5">
      <c r="A258" s="235">
        <f t="shared" si="31"/>
        <v>8</v>
      </c>
      <c r="B258" s="243" t="s">
        <v>181</v>
      </c>
      <c r="C258" s="244" t="s">
        <v>182</v>
      </c>
      <c r="D258" s="245">
        <v>7756</v>
      </c>
      <c r="E258" s="246">
        <v>7715</v>
      </c>
      <c r="F258" s="246">
        <v>7542</v>
      </c>
      <c r="G258" s="197">
        <f t="shared" si="32"/>
        <v>97.75761503564485</v>
      </c>
    </row>
    <row r="259" spans="1:7" s="7" customFormat="1" ht="22.5">
      <c r="A259" s="239">
        <f t="shared" si="31"/>
        <v>9</v>
      </c>
      <c r="B259" s="247" t="s">
        <v>398</v>
      </c>
      <c r="C259" s="244">
        <v>85</v>
      </c>
      <c r="D259" s="245">
        <v>0</v>
      </c>
      <c r="E259" s="246">
        <v>-241</v>
      </c>
      <c r="F259" s="246">
        <v>-242</v>
      </c>
      <c r="G259" s="197">
        <f t="shared" si="32"/>
        <v>100.4149377593361</v>
      </c>
    </row>
    <row r="260" spans="1:15" s="7" customFormat="1" ht="33.75">
      <c r="A260" s="239">
        <f t="shared" si="31"/>
        <v>10</v>
      </c>
      <c r="B260" s="240" t="s">
        <v>183</v>
      </c>
      <c r="C260" s="241" t="s">
        <v>184</v>
      </c>
      <c r="D260" s="242">
        <f>D261+D262+D263+D264+D265</f>
        <v>3063</v>
      </c>
      <c r="E260" s="242">
        <f>E261+E262+E263+E264+E265</f>
        <v>2605</v>
      </c>
      <c r="F260" s="242">
        <f>F261+F262+F263+F264+F265</f>
        <v>2268</v>
      </c>
      <c r="G260" s="197">
        <f t="shared" si="32"/>
        <v>87.06333973128599</v>
      </c>
      <c r="H260" s="8"/>
      <c r="I260" s="8">
        <f>D260+D314</f>
        <v>3063</v>
      </c>
      <c r="J260" s="8">
        <f>E260+E314</f>
        <v>2605</v>
      </c>
      <c r="K260" s="8">
        <f>F260+F314</f>
        <v>2268</v>
      </c>
      <c r="O260" s="109">
        <f>F260+F314</f>
        <v>2268</v>
      </c>
    </row>
    <row r="261" spans="1:7" s="7" customFormat="1" ht="22.5">
      <c r="A261" s="235">
        <f t="shared" si="31"/>
        <v>11</v>
      </c>
      <c r="B261" s="243" t="s">
        <v>175</v>
      </c>
      <c r="C261" s="244" t="s">
        <v>176</v>
      </c>
      <c r="D261" s="245">
        <v>2910</v>
      </c>
      <c r="E261" s="246">
        <v>2462</v>
      </c>
      <c r="F261" s="246">
        <v>2188</v>
      </c>
      <c r="G261" s="197">
        <f t="shared" si="32"/>
        <v>88.87083671811536</v>
      </c>
    </row>
    <row r="262" spans="1:7" s="7" customFormat="1" ht="22.5">
      <c r="A262" s="239">
        <f t="shared" si="31"/>
        <v>12</v>
      </c>
      <c r="B262" s="243" t="s">
        <v>177</v>
      </c>
      <c r="C262" s="244" t="s">
        <v>178</v>
      </c>
      <c r="D262" s="245">
        <v>129</v>
      </c>
      <c r="E262" s="246">
        <v>138</v>
      </c>
      <c r="F262" s="246">
        <v>77</v>
      </c>
      <c r="G262" s="197">
        <f t="shared" si="32"/>
        <v>55.79710144927537</v>
      </c>
    </row>
    <row r="263" spans="1:7" s="7" customFormat="1" ht="22.5">
      <c r="A263" s="239">
        <f t="shared" si="31"/>
        <v>13</v>
      </c>
      <c r="B263" s="243" t="s">
        <v>185</v>
      </c>
      <c r="C263" s="244" t="s">
        <v>186</v>
      </c>
      <c r="D263" s="245">
        <v>0</v>
      </c>
      <c r="E263" s="246">
        <v>0</v>
      </c>
      <c r="F263" s="246">
        <v>0</v>
      </c>
      <c r="G263" s="197">
        <f t="shared" si="32"/>
      </c>
    </row>
    <row r="264" spans="1:7" s="7" customFormat="1" ht="22.5">
      <c r="A264" s="235">
        <f t="shared" si="31"/>
        <v>14</v>
      </c>
      <c r="B264" s="247" t="s">
        <v>197</v>
      </c>
      <c r="C264" s="244">
        <v>59</v>
      </c>
      <c r="D264" s="245">
        <v>24</v>
      </c>
      <c r="E264" s="246">
        <v>25</v>
      </c>
      <c r="F264" s="246">
        <v>23</v>
      </c>
      <c r="G264" s="197">
        <f t="shared" si="32"/>
        <v>92</v>
      </c>
    </row>
    <row r="265" spans="1:7" s="7" customFormat="1" ht="22.5">
      <c r="A265" s="235"/>
      <c r="B265" s="247" t="s">
        <v>398</v>
      </c>
      <c r="C265" s="244">
        <v>85</v>
      </c>
      <c r="D265" s="245">
        <v>0</v>
      </c>
      <c r="E265" s="246">
        <v>-20</v>
      </c>
      <c r="F265" s="246">
        <v>-20</v>
      </c>
      <c r="G265" s="197">
        <f t="shared" si="32"/>
        <v>100</v>
      </c>
    </row>
    <row r="266" spans="1:11" s="7" customFormat="1" ht="22.5">
      <c r="A266" s="239">
        <f>A264+1</f>
        <v>15</v>
      </c>
      <c r="B266" s="240" t="s">
        <v>187</v>
      </c>
      <c r="C266" s="241" t="s">
        <v>188</v>
      </c>
      <c r="D266" s="242">
        <f>SUM(D267:D267)</f>
        <v>2494</v>
      </c>
      <c r="E266" s="242">
        <f>SUM(E267:E267)</f>
        <v>1686</v>
      </c>
      <c r="F266" s="242">
        <f>SUM(F267:F267)</f>
        <v>1385</v>
      </c>
      <c r="G266" s="197">
        <f t="shared" si="32"/>
        <v>82.14709371293</v>
      </c>
      <c r="I266" s="8">
        <f>D266</f>
        <v>2494</v>
      </c>
      <c r="J266" s="8">
        <f>E266</f>
        <v>1686</v>
      </c>
      <c r="K266" s="8">
        <f>F266</f>
        <v>1385</v>
      </c>
    </row>
    <row r="267" spans="1:7" s="7" customFormat="1" ht="22.5">
      <c r="A267" s="239">
        <f t="shared" si="31"/>
        <v>16</v>
      </c>
      <c r="B267" s="243" t="s">
        <v>189</v>
      </c>
      <c r="C267" s="244" t="s">
        <v>190</v>
      </c>
      <c r="D267" s="245">
        <v>2494</v>
      </c>
      <c r="E267" s="246">
        <v>1686</v>
      </c>
      <c r="F267" s="246">
        <v>1385</v>
      </c>
      <c r="G267" s="197">
        <f t="shared" si="32"/>
        <v>82.14709371293</v>
      </c>
    </row>
    <row r="268" spans="1:15" s="7" customFormat="1" ht="22.5">
      <c r="A268" s="235">
        <f t="shared" si="31"/>
        <v>17</v>
      </c>
      <c r="B268" s="240" t="s">
        <v>191</v>
      </c>
      <c r="C268" s="241" t="s">
        <v>192</v>
      </c>
      <c r="D268" s="242">
        <f>D269+D270+D271+D272+D273</f>
        <v>9758</v>
      </c>
      <c r="E268" s="242">
        <f>E269+E270+E271+E272+E273</f>
        <v>11314</v>
      </c>
      <c r="F268" s="242">
        <f>F269+F270+F271+F272+F273</f>
        <v>10567</v>
      </c>
      <c r="G268" s="197">
        <f t="shared" si="32"/>
        <v>93.39756054445819</v>
      </c>
      <c r="H268" s="8"/>
      <c r="I268" s="8">
        <f>D268+D316</f>
        <v>9849</v>
      </c>
      <c r="J268" s="8">
        <f>E268+E316</f>
        <v>12086</v>
      </c>
      <c r="K268" s="8">
        <f>F268+F316</f>
        <v>10666</v>
      </c>
      <c r="O268" s="109">
        <f>F268+F316</f>
        <v>10666</v>
      </c>
    </row>
    <row r="269" spans="1:7" s="7" customFormat="1" ht="22.5">
      <c r="A269" s="239">
        <f t="shared" si="31"/>
        <v>18</v>
      </c>
      <c r="B269" s="243" t="s">
        <v>175</v>
      </c>
      <c r="C269" s="244" t="s">
        <v>176</v>
      </c>
      <c r="D269" s="245">
        <v>400</v>
      </c>
      <c r="E269" s="246">
        <v>408</v>
      </c>
      <c r="F269" s="246">
        <v>364</v>
      </c>
      <c r="G269" s="197">
        <f t="shared" si="32"/>
        <v>89.2156862745098</v>
      </c>
    </row>
    <row r="270" spans="1:7" s="7" customFormat="1" ht="22.5">
      <c r="A270" s="239">
        <f t="shared" si="31"/>
        <v>19</v>
      </c>
      <c r="B270" s="243" t="s">
        <v>177</v>
      </c>
      <c r="C270" s="244" t="s">
        <v>178</v>
      </c>
      <c r="D270" s="245">
        <v>1055</v>
      </c>
      <c r="E270" s="246">
        <v>2962</v>
      </c>
      <c r="F270" s="246">
        <v>2672</v>
      </c>
      <c r="G270" s="197">
        <f t="shared" si="32"/>
        <v>90.20931802835922</v>
      </c>
    </row>
    <row r="271" spans="1:7" s="7" customFormat="1" ht="33.75">
      <c r="A271" s="235">
        <f t="shared" si="31"/>
        <v>20</v>
      </c>
      <c r="B271" s="243" t="s">
        <v>193</v>
      </c>
      <c r="C271" s="244" t="s">
        <v>194</v>
      </c>
      <c r="D271" s="245">
        <v>8303</v>
      </c>
      <c r="E271" s="246">
        <v>7961</v>
      </c>
      <c r="F271" s="246">
        <v>7548</v>
      </c>
      <c r="G271" s="197">
        <f t="shared" si="32"/>
        <v>94.81220952141692</v>
      </c>
    </row>
    <row r="272" spans="1:7" s="7" customFormat="1" ht="22.5">
      <c r="A272" s="239">
        <f t="shared" si="31"/>
        <v>21</v>
      </c>
      <c r="B272" s="247" t="s">
        <v>197</v>
      </c>
      <c r="C272" s="244">
        <v>59</v>
      </c>
      <c r="D272" s="245">
        <v>0</v>
      </c>
      <c r="E272" s="246">
        <v>0</v>
      </c>
      <c r="F272" s="246">
        <v>0</v>
      </c>
      <c r="G272" s="197">
        <f t="shared" si="32"/>
      </c>
    </row>
    <row r="273" spans="1:7" s="7" customFormat="1" ht="22.5">
      <c r="A273" s="239">
        <f t="shared" si="31"/>
        <v>22</v>
      </c>
      <c r="B273" s="247" t="s">
        <v>398</v>
      </c>
      <c r="C273" s="244">
        <v>85</v>
      </c>
      <c r="D273" s="245">
        <v>0</v>
      </c>
      <c r="E273" s="246">
        <v>-17</v>
      </c>
      <c r="F273" s="246">
        <v>-17</v>
      </c>
      <c r="G273" s="197">
        <f t="shared" si="32"/>
        <v>100</v>
      </c>
    </row>
    <row r="274" spans="1:15" s="7" customFormat="1" ht="30.75" customHeight="1">
      <c r="A274" s="235">
        <f t="shared" si="31"/>
        <v>23</v>
      </c>
      <c r="B274" s="240" t="s">
        <v>195</v>
      </c>
      <c r="C274" s="241" t="s">
        <v>196</v>
      </c>
      <c r="D274" s="242">
        <f>D275+D276+D279+D277+D278</f>
        <v>13630</v>
      </c>
      <c r="E274" s="242">
        <f>E275+E276+E279+E277+E278</f>
        <v>15804</v>
      </c>
      <c r="F274" s="242">
        <f>F275+F276+F279+F277+F278+F280</f>
        <v>10606</v>
      </c>
      <c r="G274" s="197">
        <f t="shared" si="32"/>
        <v>67.10959250822577</v>
      </c>
      <c r="I274" s="8">
        <f>D274+D320</f>
        <v>65747</v>
      </c>
      <c r="J274" s="8">
        <f>E274+E320</f>
        <v>63998</v>
      </c>
      <c r="K274" s="8">
        <f>F274+F320</f>
        <v>43881</v>
      </c>
      <c r="O274" s="109">
        <f>F274+F320</f>
        <v>43881</v>
      </c>
    </row>
    <row r="275" spans="1:7" s="7" customFormat="1" ht="22.5">
      <c r="A275" s="239">
        <f t="shared" si="31"/>
        <v>24</v>
      </c>
      <c r="B275" s="243" t="s">
        <v>175</v>
      </c>
      <c r="C275" s="244" t="s">
        <v>176</v>
      </c>
      <c r="D275" s="245">
        <v>540</v>
      </c>
      <c r="E275" s="246">
        <v>495</v>
      </c>
      <c r="F275" s="246">
        <v>301</v>
      </c>
      <c r="G275" s="197">
        <f t="shared" si="32"/>
        <v>60.80808080808081</v>
      </c>
    </row>
    <row r="276" spans="1:7" s="7" customFormat="1" ht="22.5">
      <c r="A276" s="239">
        <f t="shared" si="31"/>
        <v>25</v>
      </c>
      <c r="B276" s="243" t="s">
        <v>177</v>
      </c>
      <c r="C276" s="244" t="s">
        <v>178</v>
      </c>
      <c r="D276" s="245">
        <v>9325</v>
      </c>
      <c r="E276" s="246">
        <v>10107</v>
      </c>
      <c r="F276" s="246">
        <v>6241</v>
      </c>
      <c r="G276" s="197">
        <f t="shared" si="32"/>
        <v>61.74928267537351</v>
      </c>
    </row>
    <row r="277" spans="1:7" s="7" customFormat="1" ht="22.5">
      <c r="A277" s="235">
        <f t="shared" si="31"/>
        <v>26</v>
      </c>
      <c r="B277" s="247" t="s">
        <v>179</v>
      </c>
      <c r="C277" s="244">
        <v>55</v>
      </c>
      <c r="D277" s="245">
        <v>2728</v>
      </c>
      <c r="E277" s="246">
        <v>3478</v>
      </c>
      <c r="F277" s="246">
        <v>3185</v>
      </c>
      <c r="G277" s="197">
        <f t="shared" si="32"/>
        <v>91.57561817136285</v>
      </c>
    </row>
    <row r="278" spans="1:7" s="7" customFormat="1" ht="22.5">
      <c r="A278" s="239">
        <f t="shared" si="31"/>
        <v>27</v>
      </c>
      <c r="B278" s="243" t="s">
        <v>205</v>
      </c>
      <c r="C278" s="244">
        <v>57</v>
      </c>
      <c r="D278" s="245">
        <v>437</v>
      </c>
      <c r="E278" s="246">
        <v>1124</v>
      </c>
      <c r="F278" s="246">
        <v>577</v>
      </c>
      <c r="G278" s="197">
        <f t="shared" si="32"/>
        <v>51.33451957295374</v>
      </c>
    </row>
    <row r="279" spans="1:7" s="7" customFormat="1" ht="22.5">
      <c r="A279" s="239">
        <f t="shared" si="31"/>
        <v>28</v>
      </c>
      <c r="B279" s="243" t="s">
        <v>197</v>
      </c>
      <c r="C279" s="244" t="s">
        <v>198</v>
      </c>
      <c r="D279" s="245">
        <v>600</v>
      </c>
      <c r="E279" s="246">
        <v>600</v>
      </c>
      <c r="F279" s="246">
        <v>327</v>
      </c>
      <c r="G279" s="197">
        <f t="shared" si="32"/>
        <v>54.50000000000001</v>
      </c>
    </row>
    <row r="280" spans="1:7" s="7" customFormat="1" ht="22.5">
      <c r="A280" s="235">
        <f t="shared" si="31"/>
        <v>29</v>
      </c>
      <c r="B280" s="247" t="s">
        <v>398</v>
      </c>
      <c r="C280" s="244">
        <v>85</v>
      </c>
      <c r="D280" s="245"/>
      <c r="E280" s="246"/>
      <c r="F280" s="246">
        <v>-25</v>
      </c>
      <c r="G280" s="197">
        <f t="shared" si="32"/>
      </c>
    </row>
    <row r="281" spans="1:15" s="7" customFormat="1" ht="22.5">
      <c r="A281" s="239">
        <f t="shared" si="31"/>
        <v>30</v>
      </c>
      <c r="B281" s="240" t="s">
        <v>199</v>
      </c>
      <c r="C281" s="241" t="s">
        <v>200</v>
      </c>
      <c r="D281" s="242">
        <f>D282+D283+D285+D284</f>
        <v>4118</v>
      </c>
      <c r="E281" s="242">
        <f>E282+E283+E285+E284</f>
        <v>4318</v>
      </c>
      <c r="F281" s="242">
        <f>F282+F283+F285+F284</f>
        <v>3687</v>
      </c>
      <c r="G281" s="197">
        <f t="shared" si="32"/>
        <v>85.38675312644743</v>
      </c>
      <c r="I281" s="8">
        <f>D281</f>
        <v>4118</v>
      </c>
      <c r="J281" s="8">
        <f>E281</f>
        <v>4318</v>
      </c>
      <c r="K281" s="8">
        <f>F281</f>
        <v>3687</v>
      </c>
      <c r="O281" s="109">
        <f>F281+F323</f>
        <v>3687</v>
      </c>
    </row>
    <row r="282" spans="1:11" s="7" customFormat="1" ht="22.5">
      <c r="A282" s="239">
        <f t="shared" si="31"/>
        <v>31</v>
      </c>
      <c r="B282" s="248" t="s">
        <v>175</v>
      </c>
      <c r="C282" s="249">
        <v>10</v>
      </c>
      <c r="D282" s="250">
        <v>4043</v>
      </c>
      <c r="E282" s="250">
        <v>4018</v>
      </c>
      <c r="F282" s="250">
        <v>3448</v>
      </c>
      <c r="G282" s="197">
        <f t="shared" si="32"/>
        <v>85.81383773021403</v>
      </c>
      <c r="I282" s="8"/>
      <c r="J282" s="8"/>
      <c r="K282" s="8"/>
    </row>
    <row r="283" spans="1:7" s="7" customFormat="1" ht="22.5">
      <c r="A283" s="235">
        <f t="shared" si="31"/>
        <v>32</v>
      </c>
      <c r="B283" s="243" t="s">
        <v>177</v>
      </c>
      <c r="C283" s="244" t="s">
        <v>178</v>
      </c>
      <c r="D283" s="245">
        <v>55</v>
      </c>
      <c r="E283" s="246">
        <v>80</v>
      </c>
      <c r="F283" s="246">
        <v>37</v>
      </c>
      <c r="G283" s="197">
        <f t="shared" si="32"/>
        <v>46.25</v>
      </c>
    </row>
    <row r="284" spans="1:7" s="7" customFormat="1" ht="33.75">
      <c r="A284" s="239">
        <f t="shared" si="31"/>
        <v>33</v>
      </c>
      <c r="B284" s="247" t="s">
        <v>193</v>
      </c>
      <c r="C284" s="244">
        <v>51</v>
      </c>
      <c r="D284" s="245">
        <v>0</v>
      </c>
      <c r="E284" s="246">
        <v>200</v>
      </c>
      <c r="F284" s="246">
        <v>200</v>
      </c>
      <c r="G284" s="197">
        <f t="shared" si="32"/>
        <v>100</v>
      </c>
    </row>
    <row r="285" spans="1:7" s="7" customFormat="1" ht="22.5">
      <c r="A285" s="235">
        <f t="shared" si="31"/>
        <v>34</v>
      </c>
      <c r="B285" s="243" t="s">
        <v>205</v>
      </c>
      <c r="C285" s="244">
        <v>57</v>
      </c>
      <c r="D285" s="245">
        <v>20</v>
      </c>
      <c r="E285" s="246">
        <v>20</v>
      </c>
      <c r="F285" s="246">
        <v>2</v>
      </c>
      <c r="G285" s="197">
        <f t="shared" si="32"/>
        <v>10</v>
      </c>
    </row>
    <row r="286" spans="1:15" s="7" customFormat="1" ht="30" customHeight="1">
      <c r="A286" s="239">
        <f t="shared" si="31"/>
        <v>35</v>
      </c>
      <c r="B286" s="240" t="s">
        <v>201</v>
      </c>
      <c r="C286" s="241" t="s">
        <v>202</v>
      </c>
      <c r="D286" s="242">
        <f>D287+D288+D289</f>
        <v>10232</v>
      </c>
      <c r="E286" s="242">
        <f>E287+E288+E289</f>
        <v>9092</v>
      </c>
      <c r="F286" s="242">
        <f>F287+F288+F289</f>
        <v>7611</v>
      </c>
      <c r="G286" s="197">
        <f t="shared" si="32"/>
        <v>83.71095468543774</v>
      </c>
      <c r="I286" s="8">
        <f>D286+D325</f>
        <v>30900</v>
      </c>
      <c r="J286" s="8">
        <f>E286+E325</f>
        <v>23777</v>
      </c>
      <c r="K286" s="8">
        <f>F286+F325</f>
        <v>17691</v>
      </c>
      <c r="O286" s="109">
        <f>F286+F325</f>
        <v>17691</v>
      </c>
    </row>
    <row r="287" spans="1:7" s="7" customFormat="1" ht="22.5">
      <c r="A287" s="235">
        <f t="shared" si="31"/>
        <v>36</v>
      </c>
      <c r="B287" s="243" t="s">
        <v>177</v>
      </c>
      <c r="C287" s="244" t="s">
        <v>178</v>
      </c>
      <c r="D287" s="245">
        <v>2772</v>
      </c>
      <c r="E287" s="246">
        <v>2740</v>
      </c>
      <c r="F287" s="246">
        <v>2026</v>
      </c>
      <c r="G287" s="197">
        <f t="shared" si="32"/>
        <v>73.94160583941606</v>
      </c>
    </row>
    <row r="288" spans="1:7" s="7" customFormat="1" ht="33.75">
      <c r="A288" s="239">
        <f t="shared" si="31"/>
        <v>37</v>
      </c>
      <c r="B288" s="243" t="s">
        <v>193</v>
      </c>
      <c r="C288" s="244" t="s">
        <v>194</v>
      </c>
      <c r="D288" s="245">
        <v>6375</v>
      </c>
      <c r="E288" s="246">
        <v>5475</v>
      </c>
      <c r="F288" s="246">
        <v>4900</v>
      </c>
      <c r="G288" s="197">
        <f t="shared" si="32"/>
        <v>89.49771689497716</v>
      </c>
    </row>
    <row r="289" spans="1:7" s="7" customFormat="1" ht="22.5">
      <c r="A289" s="239">
        <f t="shared" si="31"/>
        <v>38</v>
      </c>
      <c r="B289" s="243" t="s">
        <v>197</v>
      </c>
      <c r="C289" s="244" t="s">
        <v>198</v>
      </c>
      <c r="D289" s="245">
        <v>1085</v>
      </c>
      <c r="E289" s="246">
        <v>877</v>
      </c>
      <c r="F289" s="246">
        <v>685</v>
      </c>
      <c r="G289" s="197">
        <f t="shared" si="32"/>
        <v>78.10718358038768</v>
      </c>
    </row>
    <row r="290" spans="1:15" s="7" customFormat="1" ht="33.75">
      <c r="A290" s="235">
        <f t="shared" si="31"/>
        <v>39</v>
      </c>
      <c r="B290" s="240" t="s">
        <v>203</v>
      </c>
      <c r="C290" s="241" t="s">
        <v>204</v>
      </c>
      <c r="D290" s="242">
        <f>D291+D292+D293+D294+D295</f>
        <v>28236</v>
      </c>
      <c r="E290" s="242">
        <f>E291+E292+E293+E294+E295</f>
        <v>30452</v>
      </c>
      <c r="F290" s="242">
        <f>F291+F292+F293+F294+F295</f>
        <v>24892</v>
      </c>
      <c r="G290" s="197">
        <f t="shared" si="32"/>
        <v>81.74175752003153</v>
      </c>
      <c r="I290" s="8">
        <f>D290+D329</f>
        <v>30814</v>
      </c>
      <c r="J290" s="8">
        <f>E290+E329</f>
        <v>33071</v>
      </c>
      <c r="K290" s="8">
        <f>F290+F329</f>
        <v>25709</v>
      </c>
      <c r="O290" s="109">
        <f>F290+F329</f>
        <v>25709</v>
      </c>
    </row>
    <row r="291" spans="1:7" s="7" customFormat="1" ht="22.5">
      <c r="A291" s="239">
        <f t="shared" si="31"/>
        <v>40</v>
      </c>
      <c r="B291" s="243" t="s">
        <v>175</v>
      </c>
      <c r="C291" s="244" t="s">
        <v>176</v>
      </c>
      <c r="D291" s="245">
        <v>14634</v>
      </c>
      <c r="E291" s="246">
        <v>15036</v>
      </c>
      <c r="F291" s="246">
        <v>12528</v>
      </c>
      <c r="G291" s="197">
        <f t="shared" si="32"/>
        <v>83.32003192338388</v>
      </c>
    </row>
    <row r="292" spans="1:7" s="7" customFormat="1" ht="22.5">
      <c r="A292" s="239">
        <f t="shared" si="31"/>
        <v>41</v>
      </c>
      <c r="B292" s="243" t="s">
        <v>177</v>
      </c>
      <c r="C292" s="244" t="s">
        <v>178</v>
      </c>
      <c r="D292" s="245">
        <v>1260</v>
      </c>
      <c r="E292" s="246">
        <v>1307</v>
      </c>
      <c r="F292" s="246">
        <v>875</v>
      </c>
      <c r="G292" s="197">
        <f t="shared" si="32"/>
        <v>66.94720734506502</v>
      </c>
    </row>
    <row r="293" spans="1:7" s="7" customFormat="1" ht="22.5">
      <c r="A293" s="235">
        <f t="shared" si="31"/>
        <v>42</v>
      </c>
      <c r="B293" s="243" t="s">
        <v>205</v>
      </c>
      <c r="C293" s="244" t="s">
        <v>206</v>
      </c>
      <c r="D293" s="245">
        <v>12073</v>
      </c>
      <c r="E293" s="246">
        <v>13843</v>
      </c>
      <c r="F293" s="246">
        <v>11385</v>
      </c>
      <c r="G293" s="197">
        <f t="shared" si="32"/>
        <v>82.24373329480605</v>
      </c>
    </row>
    <row r="294" spans="1:7" s="7" customFormat="1" ht="22.5">
      <c r="A294" s="239">
        <f t="shared" si="31"/>
        <v>43</v>
      </c>
      <c r="B294" s="243" t="s">
        <v>197</v>
      </c>
      <c r="C294" s="244" t="s">
        <v>198</v>
      </c>
      <c r="D294" s="245">
        <v>269</v>
      </c>
      <c r="E294" s="246">
        <v>287</v>
      </c>
      <c r="F294" s="246">
        <v>214</v>
      </c>
      <c r="G294" s="197">
        <f t="shared" si="32"/>
        <v>74.56445993031359</v>
      </c>
    </row>
    <row r="295" spans="1:7" s="7" customFormat="1" ht="22.5">
      <c r="A295" s="239">
        <f t="shared" si="31"/>
        <v>44</v>
      </c>
      <c r="B295" s="247" t="s">
        <v>398</v>
      </c>
      <c r="C295" s="244">
        <v>85</v>
      </c>
      <c r="D295" s="245">
        <v>0</v>
      </c>
      <c r="E295" s="246">
        <v>-21</v>
      </c>
      <c r="F295" s="246">
        <v>-110</v>
      </c>
      <c r="G295" s="197">
        <f t="shared" si="32"/>
        <v>523.8095238095239</v>
      </c>
    </row>
    <row r="296" spans="1:15" s="7" customFormat="1" ht="45">
      <c r="A296" s="235">
        <f t="shared" si="31"/>
        <v>45</v>
      </c>
      <c r="B296" s="240" t="s">
        <v>207</v>
      </c>
      <c r="C296" s="241" t="s">
        <v>208</v>
      </c>
      <c r="D296" s="242">
        <f>D297+D298+D299+D300</f>
        <v>23617</v>
      </c>
      <c r="E296" s="242">
        <f>E297+E298+E299+E300</f>
        <v>23493</v>
      </c>
      <c r="F296" s="242">
        <f>F297+F298+F299+F300</f>
        <v>19486</v>
      </c>
      <c r="G296" s="197">
        <f t="shared" si="32"/>
        <v>82.94385561656664</v>
      </c>
      <c r="I296" s="8">
        <f>D296+D332</f>
        <v>60763</v>
      </c>
      <c r="J296" s="8">
        <f>E296+E332</f>
        <v>50738</v>
      </c>
      <c r="K296" s="8">
        <f>F296+F332</f>
        <v>32027</v>
      </c>
      <c r="O296" s="109">
        <f>F296+F332</f>
        <v>32027</v>
      </c>
    </row>
    <row r="297" spans="1:7" s="7" customFormat="1" ht="22.5">
      <c r="A297" s="239">
        <f t="shared" si="31"/>
        <v>46</v>
      </c>
      <c r="B297" s="243" t="s">
        <v>175</v>
      </c>
      <c r="C297" s="244" t="s">
        <v>176</v>
      </c>
      <c r="D297" s="245">
        <v>14827</v>
      </c>
      <c r="E297" s="246">
        <v>14600</v>
      </c>
      <c r="F297" s="246">
        <v>12755</v>
      </c>
      <c r="G297" s="197">
        <f t="shared" si="32"/>
        <v>87.36301369863013</v>
      </c>
    </row>
    <row r="298" spans="1:7" s="7" customFormat="1" ht="22.5">
      <c r="A298" s="239">
        <f t="shared" si="31"/>
        <v>47</v>
      </c>
      <c r="B298" s="243" t="s">
        <v>177</v>
      </c>
      <c r="C298" s="244" t="s">
        <v>178</v>
      </c>
      <c r="D298" s="245">
        <v>7536</v>
      </c>
      <c r="E298" s="246">
        <v>7739</v>
      </c>
      <c r="F298" s="246">
        <v>5898</v>
      </c>
      <c r="G298" s="197">
        <f t="shared" si="32"/>
        <v>76.21139682129474</v>
      </c>
    </row>
    <row r="299" spans="1:7" s="7" customFormat="1" ht="33.75">
      <c r="A299" s="235">
        <f t="shared" si="31"/>
        <v>48</v>
      </c>
      <c r="B299" s="243" t="s">
        <v>193</v>
      </c>
      <c r="C299" s="244" t="s">
        <v>194</v>
      </c>
      <c r="D299" s="245">
        <v>1254</v>
      </c>
      <c r="E299" s="246">
        <v>1154</v>
      </c>
      <c r="F299" s="246">
        <v>900</v>
      </c>
      <c r="G299" s="197">
        <f t="shared" si="32"/>
        <v>77.9896013864818</v>
      </c>
    </row>
    <row r="300" spans="1:7" s="7" customFormat="1" ht="22.5">
      <c r="A300" s="239">
        <f t="shared" si="31"/>
        <v>49</v>
      </c>
      <c r="B300" s="247" t="s">
        <v>398</v>
      </c>
      <c r="C300" s="244">
        <v>85</v>
      </c>
      <c r="D300" s="245">
        <v>0</v>
      </c>
      <c r="E300" s="246">
        <v>0</v>
      </c>
      <c r="F300" s="246">
        <v>-67</v>
      </c>
      <c r="G300" s="197">
        <f t="shared" si="32"/>
      </c>
    </row>
    <row r="301" spans="1:15" s="7" customFormat="1" ht="12.75">
      <c r="A301" s="239">
        <f t="shared" si="31"/>
        <v>50</v>
      </c>
      <c r="B301" s="251" t="s">
        <v>216</v>
      </c>
      <c r="C301" s="252">
        <v>7402</v>
      </c>
      <c r="D301" s="253">
        <f>D302+D303</f>
        <v>17081</v>
      </c>
      <c r="E301" s="253">
        <f>E302+E303</f>
        <v>17549</v>
      </c>
      <c r="F301" s="253">
        <f>F302+F303</f>
        <v>15707</v>
      </c>
      <c r="G301" s="197">
        <f t="shared" si="32"/>
        <v>89.50367542310104</v>
      </c>
      <c r="I301" s="109">
        <f>D301+D335</f>
        <v>17620</v>
      </c>
      <c r="J301" s="109">
        <f>E301+E335</f>
        <v>17652</v>
      </c>
      <c r="K301" s="109">
        <f>F301+F335</f>
        <v>15711</v>
      </c>
      <c r="O301" s="109">
        <f>F301+F335</f>
        <v>15711</v>
      </c>
    </row>
    <row r="302" spans="1:7" s="7" customFormat="1" ht="22.5">
      <c r="A302" s="235">
        <f t="shared" si="31"/>
        <v>51</v>
      </c>
      <c r="B302" s="243" t="s">
        <v>177</v>
      </c>
      <c r="C302" s="244">
        <v>20</v>
      </c>
      <c r="D302" s="245">
        <v>14386</v>
      </c>
      <c r="E302" s="246">
        <v>15371</v>
      </c>
      <c r="F302" s="246">
        <v>13808</v>
      </c>
      <c r="G302" s="197">
        <f t="shared" si="32"/>
        <v>89.83150087827727</v>
      </c>
    </row>
    <row r="303" spans="1:7" s="7" customFormat="1" ht="12.75">
      <c r="A303" s="239">
        <f t="shared" si="31"/>
        <v>52</v>
      </c>
      <c r="B303" s="247" t="s">
        <v>375</v>
      </c>
      <c r="C303" s="244">
        <v>40</v>
      </c>
      <c r="D303" s="245">
        <v>2695</v>
      </c>
      <c r="E303" s="246">
        <v>2178</v>
      </c>
      <c r="F303" s="246">
        <v>1899</v>
      </c>
      <c r="G303" s="197">
        <f t="shared" si="32"/>
        <v>87.19008264462809</v>
      </c>
    </row>
    <row r="304" spans="1:15" s="7" customFormat="1" ht="22.5">
      <c r="A304" s="239">
        <f t="shared" si="31"/>
        <v>53</v>
      </c>
      <c r="B304" s="243" t="s">
        <v>219</v>
      </c>
      <c r="C304" s="254">
        <v>8402</v>
      </c>
      <c r="D304" s="255">
        <f>D305+D306+D307</f>
        <v>23846</v>
      </c>
      <c r="E304" s="255">
        <f>E305+E306+E307</f>
        <v>25529</v>
      </c>
      <c r="F304" s="255">
        <f>F305+F306+F307</f>
        <v>19698</v>
      </c>
      <c r="G304" s="197">
        <f t="shared" si="32"/>
        <v>77.15930902111324</v>
      </c>
      <c r="O304" s="109">
        <f>F304+F341</f>
        <v>29411</v>
      </c>
    </row>
    <row r="305" spans="1:7" s="7" customFormat="1" ht="22.5">
      <c r="A305" s="235">
        <f t="shared" si="31"/>
        <v>54</v>
      </c>
      <c r="B305" s="243" t="s">
        <v>177</v>
      </c>
      <c r="C305" s="256">
        <v>20</v>
      </c>
      <c r="D305" s="245">
        <v>14892</v>
      </c>
      <c r="E305" s="246">
        <v>13973</v>
      </c>
      <c r="F305" s="246">
        <v>10024</v>
      </c>
      <c r="G305" s="197">
        <f t="shared" si="32"/>
        <v>71.73835253703571</v>
      </c>
    </row>
    <row r="306" spans="1:7" s="7" customFormat="1" ht="22.5">
      <c r="A306" s="239">
        <f>A305+1</f>
        <v>55</v>
      </c>
      <c r="B306" s="243" t="s">
        <v>209</v>
      </c>
      <c r="C306" s="256" t="s">
        <v>210</v>
      </c>
      <c r="D306" s="246">
        <v>7285</v>
      </c>
      <c r="E306" s="246">
        <v>9722</v>
      </c>
      <c r="F306" s="246">
        <v>8005</v>
      </c>
      <c r="G306" s="197">
        <f t="shared" si="32"/>
        <v>82.33902489199754</v>
      </c>
    </row>
    <row r="307" spans="1:7" s="7" customFormat="1" ht="22.5">
      <c r="A307" s="235">
        <f t="shared" si="31"/>
        <v>56</v>
      </c>
      <c r="B307" s="243" t="s">
        <v>197</v>
      </c>
      <c r="C307" s="244" t="s">
        <v>198</v>
      </c>
      <c r="D307" s="246">
        <v>1669</v>
      </c>
      <c r="E307" s="246">
        <v>1834</v>
      </c>
      <c r="F307" s="246">
        <v>1669</v>
      </c>
      <c r="G307" s="197">
        <f t="shared" si="32"/>
        <v>91.00327153762268</v>
      </c>
    </row>
    <row r="308" spans="1:21" s="7" customFormat="1" ht="45">
      <c r="A308" s="257"/>
      <c r="B308" s="258" t="s">
        <v>394</v>
      </c>
      <c r="C308" s="259"/>
      <c r="D308" s="260">
        <f>D309+D314+D316+D320+D325+D329+D332+D338+D341+D335+D323</f>
        <v>151160</v>
      </c>
      <c r="E308" s="260">
        <f>E309+E314+E316+E320+E325+E329+E332+E338+E341+E335+E323</f>
        <v>128263</v>
      </c>
      <c r="F308" s="260">
        <f>F309+F314+F316+F320+F325+F329+F332+F338+F341+F335+F323</f>
        <v>66837</v>
      </c>
      <c r="G308" s="195">
        <f>IF(E308&lt;&gt;0,F308/E308*100,"")</f>
        <v>52.10933784489681</v>
      </c>
      <c r="S308" s="109"/>
      <c r="T308" s="109"/>
      <c r="U308" s="171"/>
    </row>
    <row r="309" spans="1:21" s="7" customFormat="1" ht="22.5">
      <c r="A309" s="261">
        <f t="shared" si="31"/>
        <v>1</v>
      </c>
      <c r="B309" s="262" t="s">
        <v>173</v>
      </c>
      <c r="C309" s="263">
        <v>5102</v>
      </c>
      <c r="D309" s="264">
        <f>D310+D311+D312</f>
        <v>2059</v>
      </c>
      <c r="E309" s="264">
        <f>E310+E311+E312</f>
        <v>2144</v>
      </c>
      <c r="F309" s="264">
        <f>F310+F311+F312+F313</f>
        <v>308</v>
      </c>
      <c r="G309" s="195">
        <f aca="true" t="shared" si="33" ref="G309:G343">IF(E309&lt;&gt;0,F309/E309*100,"")</f>
        <v>14.365671641791044</v>
      </c>
      <c r="S309" s="109"/>
      <c r="T309" s="109"/>
      <c r="U309" s="171"/>
    </row>
    <row r="310" spans="1:21" s="7" customFormat="1" ht="56.25">
      <c r="A310" s="257">
        <f t="shared" si="31"/>
        <v>2</v>
      </c>
      <c r="B310" s="265" t="s">
        <v>372</v>
      </c>
      <c r="C310" s="266">
        <v>58</v>
      </c>
      <c r="D310" s="267">
        <v>1916</v>
      </c>
      <c r="E310" s="267">
        <v>2031</v>
      </c>
      <c r="F310" s="267">
        <v>295</v>
      </c>
      <c r="G310" s="195">
        <f t="shared" si="33"/>
        <v>14.52486459871984</v>
      </c>
      <c r="P310" s="109"/>
      <c r="U310" s="171"/>
    </row>
    <row r="311" spans="1:16" s="7" customFormat="1" ht="22.5">
      <c r="A311" s="257">
        <f t="shared" si="31"/>
        <v>3</v>
      </c>
      <c r="B311" s="265" t="s">
        <v>212</v>
      </c>
      <c r="C311" s="266">
        <v>71</v>
      </c>
      <c r="D311" s="267">
        <v>143</v>
      </c>
      <c r="E311" s="267">
        <v>113</v>
      </c>
      <c r="F311" s="267">
        <v>19</v>
      </c>
      <c r="G311" s="195">
        <f t="shared" si="33"/>
        <v>16.8141592920354</v>
      </c>
      <c r="I311" s="7" t="s">
        <v>358</v>
      </c>
      <c r="P311" s="109"/>
    </row>
    <row r="312" spans="1:16" s="7" customFormat="1" ht="22.5">
      <c r="A312" s="261">
        <f t="shared" si="31"/>
        <v>4</v>
      </c>
      <c r="B312" s="265" t="s">
        <v>213</v>
      </c>
      <c r="C312" s="266">
        <v>72</v>
      </c>
      <c r="D312" s="267">
        <v>0</v>
      </c>
      <c r="E312" s="267">
        <v>0</v>
      </c>
      <c r="F312" s="267">
        <v>0</v>
      </c>
      <c r="G312" s="195">
        <f t="shared" si="33"/>
      </c>
      <c r="P312" s="109"/>
    </row>
    <row r="313" spans="1:7" s="7" customFormat="1" ht="22.5">
      <c r="A313" s="257">
        <f t="shared" si="31"/>
        <v>5</v>
      </c>
      <c r="B313" s="268" t="s">
        <v>398</v>
      </c>
      <c r="C313" s="266">
        <v>85</v>
      </c>
      <c r="D313" s="267"/>
      <c r="E313" s="267"/>
      <c r="F313" s="267">
        <v>-6</v>
      </c>
      <c r="G313" s="195">
        <f t="shared" si="33"/>
      </c>
    </row>
    <row r="314" spans="1:7" s="7" customFormat="1" ht="33.75">
      <c r="A314" s="257">
        <f t="shared" si="31"/>
        <v>6</v>
      </c>
      <c r="B314" s="262" t="s">
        <v>183</v>
      </c>
      <c r="C314" s="263">
        <v>5402</v>
      </c>
      <c r="D314" s="264">
        <f>D315</f>
        <v>0</v>
      </c>
      <c r="E314" s="264">
        <f>E315</f>
        <v>0</v>
      </c>
      <c r="F314" s="264">
        <f>F315</f>
        <v>0</v>
      </c>
      <c r="G314" s="195">
        <f t="shared" si="33"/>
      </c>
    </row>
    <row r="315" spans="1:7" s="7" customFormat="1" ht="22.5">
      <c r="A315" s="261">
        <f t="shared" si="31"/>
        <v>7</v>
      </c>
      <c r="B315" s="265" t="s">
        <v>212</v>
      </c>
      <c r="C315" s="266" t="s">
        <v>214</v>
      </c>
      <c r="D315" s="267">
        <v>0</v>
      </c>
      <c r="E315" s="267">
        <v>0</v>
      </c>
      <c r="F315" s="267">
        <v>0</v>
      </c>
      <c r="G315" s="195">
        <f t="shared" si="33"/>
      </c>
    </row>
    <row r="316" spans="1:7" s="7" customFormat="1" ht="22.5">
      <c r="A316" s="257">
        <f t="shared" si="31"/>
        <v>8</v>
      </c>
      <c r="B316" s="262" t="s">
        <v>191</v>
      </c>
      <c r="C316" s="263">
        <v>6102</v>
      </c>
      <c r="D316" s="264">
        <f>D317+D318+D319</f>
        <v>91</v>
      </c>
      <c r="E316" s="264">
        <f>E317+E318+E319</f>
        <v>772</v>
      </c>
      <c r="F316" s="264">
        <f>F317+F318+F319</f>
        <v>99</v>
      </c>
      <c r="G316" s="195">
        <f t="shared" si="33"/>
        <v>12.823834196891193</v>
      </c>
    </row>
    <row r="317" spans="1:7" s="7" customFormat="1" ht="33.75">
      <c r="A317" s="257">
        <f t="shared" si="31"/>
        <v>9</v>
      </c>
      <c r="B317" s="265" t="s">
        <v>193</v>
      </c>
      <c r="C317" s="266">
        <v>51</v>
      </c>
      <c r="D317" s="267">
        <v>91</v>
      </c>
      <c r="E317" s="267">
        <v>80</v>
      </c>
      <c r="F317" s="267">
        <v>80</v>
      </c>
      <c r="G317" s="195">
        <f t="shared" si="33"/>
        <v>100</v>
      </c>
    </row>
    <row r="318" spans="1:7" s="7" customFormat="1" ht="45">
      <c r="A318" s="261">
        <f t="shared" si="31"/>
        <v>10</v>
      </c>
      <c r="B318" s="265" t="s">
        <v>211</v>
      </c>
      <c r="C318" s="266">
        <v>58</v>
      </c>
      <c r="D318" s="267">
        <v>0</v>
      </c>
      <c r="E318" s="267">
        <v>566</v>
      </c>
      <c r="F318" s="267">
        <v>19</v>
      </c>
      <c r="G318" s="195">
        <f t="shared" si="33"/>
        <v>3.356890459363958</v>
      </c>
    </row>
    <row r="319" spans="1:7" s="7" customFormat="1" ht="22.5">
      <c r="A319" s="257">
        <f aca="true" t="shared" si="34" ref="A319:A344">A318+1</f>
        <v>11</v>
      </c>
      <c r="B319" s="269" t="s">
        <v>212</v>
      </c>
      <c r="C319" s="270">
        <v>71</v>
      </c>
      <c r="D319" s="271">
        <v>0</v>
      </c>
      <c r="E319" s="271">
        <v>126</v>
      </c>
      <c r="F319" s="271">
        <v>0</v>
      </c>
      <c r="G319" s="195">
        <f t="shared" si="33"/>
        <v>0</v>
      </c>
    </row>
    <row r="320" spans="1:7" s="7" customFormat="1" ht="22.5">
      <c r="A320" s="257">
        <f t="shared" si="34"/>
        <v>12</v>
      </c>
      <c r="B320" s="262" t="s">
        <v>195</v>
      </c>
      <c r="C320" s="263">
        <v>6502</v>
      </c>
      <c r="D320" s="264">
        <f>D321+D322</f>
        <v>52117</v>
      </c>
      <c r="E320" s="264">
        <f>E321+E322</f>
        <v>48194</v>
      </c>
      <c r="F320" s="264">
        <f>F321+F322</f>
        <v>33275</v>
      </c>
      <c r="G320" s="195">
        <f t="shared" si="33"/>
        <v>69.04386438145828</v>
      </c>
    </row>
    <row r="321" spans="1:7" s="7" customFormat="1" ht="45">
      <c r="A321" s="261">
        <f t="shared" si="34"/>
        <v>13</v>
      </c>
      <c r="B321" s="265" t="s">
        <v>399</v>
      </c>
      <c r="C321" s="266">
        <v>58</v>
      </c>
      <c r="D321" s="267">
        <v>44783</v>
      </c>
      <c r="E321" s="267">
        <v>40800</v>
      </c>
      <c r="F321" s="267">
        <v>31794</v>
      </c>
      <c r="G321" s="195">
        <f t="shared" si="33"/>
        <v>77.9264705882353</v>
      </c>
    </row>
    <row r="322" spans="1:9" s="7" customFormat="1" ht="22.5">
      <c r="A322" s="257">
        <f t="shared" si="34"/>
        <v>14</v>
      </c>
      <c r="B322" s="269" t="s">
        <v>212</v>
      </c>
      <c r="C322" s="270">
        <v>71</v>
      </c>
      <c r="D322" s="271">
        <v>7334</v>
      </c>
      <c r="E322" s="271">
        <v>7394</v>
      </c>
      <c r="F322" s="271">
        <v>1481</v>
      </c>
      <c r="G322" s="195">
        <f t="shared" si="33"/>
        <v>20.029753854476603</v>
      </c>
      <c r="I322" s="7" t="s">
        <v>358</v>
      </c>
    </row>
    <row r="323" spans="1:7" s="7" customFormat="1" ht="22.5">
      <c r="A323" s="257">
        <f t="shared" si="34"/>
        <v>15</v>
      </c>
      <c r="B323" s="262" t="s">
        <v>199</v>
      </c>
      <c r="C323" s="262" t="s">
        <v>200</v>
      </c>
      <c r="D323" s="272">
        <f>D324</f>
        <v>0</v>
      </c>
      <c r="E323" s="272">
        <f>E324</f>
        <v>0</v>
      </c>
      <c r="F323" s="272">
        <f>F324</f>
        <v>0</v>
      </c>
      <c r="G323" s="195">
        <f t="shared" si="33"/>
      </c>
    </row>
    <row r="324" spans="1:7" s="7" customFormat="1" ht="22.5">
      <c r="A324" s="261">
        <f t="shared" si="34"/>
        <v>16</v>
      </c>
      <c r="B324" s="265" t="s">
        <v>212</v>
      </c>
      <c r="C324" s="266">
        <v>71</v>
      </c>
      <c r="D324" s="271">
        <v>0</v>
      </c>
      <c r="E324" s="271">
        <v>0</v>
      </c>
      <c r="F324" s="271">
        <v>0</v>
      </c>
      <c r="G324" s="195">
        <f t="shared" si="33"/>
      </c>
    </row>
    <row r="325" spans="1:7" s="7" customFormat="1" ht="22.5">
      <c r="A325" s="257">
        <f t="shared" si="34"/>
        <v>17</v>
      </c>
      <c r="B325" s="262" t="s">
        <v>201</v>
      </c>
      <c r="C325" s="263">
        <v>6702</v>
      </c>
      <c r="D325" s="264">
        <f>D326+D327+D328</f>
        <v>20668</v>
      </c>
      <c r="E325" s="264">
        <f>E326+E327+E328</f>
        <v>14685</v>
      </c>
      <c r="F325" s="264">
        <f>F326+F327+F328</f>
        <v>10080</v>
      </c>
      <c r="G325" s="195">
        <f t="shared" si="33"/>
        <v>68.6414708886619</v>
      </c>
    </row>
    <row r="326" spans="1:7" s="7" customFormat="1" ht="33.75">
      <c r="A326" s="257">
        <f t="shared" si="34"/>
        <v>18</v>
      </c>
      <c r="B326" s="265" t="s">
        <v>193</v>
      </c>
      <c r="C326" s="266">
        <v>51</v>
      </c>
      <c r="D326" s="267">
        <v>18</v>
      </c>
      <c r="E326" s="267">
        <v>18</v>
      </c>
      <c r="F326" s="267">
        <v>18</v>
      </c>
      <c r="G326" s="195">
        <f t="shared" si="33"/>
        <v>100</v>
      </c>
    </row>
    <row r="327" spans="1:7" s="7" customFormat="1" ht="45">
      <c r="A327" s="261">
        <f t="shared" si="34"/>
        <v>19</v>
      </c>
      <c r="B327" s="265" t="s">
        <v>399</v>
      </c>
      <c r="C327" s="266">
        <v>58</v>
      </c>
      <c r="D327" s="267">
        <v>17362</v>
      </c>
      <c r="E327" s="267">
        <v>10690</v>
      </c>
      <c r="F327" s="267">
        <v>7317</v>
      </c>
      <c r="G327" s="195">
        <f t="shared" si="33"/>
        <v>68.44714686623013</v>
      </c>
    </row>
    <row r="328" spans="1:7" s="7" customFormat="1" ht="22.5">
      <c r="A328" s="257">
        <f t="shared" si="34"/>
        <v>20</v>
      </c>
      <c r="B328" s="265" t="s">
        <v>212</v>
      </c>
      <c r="C328" s="266">
        <v>71</v>
      </c>
      <c r="D328" s="267">
        <v>3288</v>
      </c>
      <c r="E328" s="267">
        <v>3977</v>
      </c>
      <c r="F328" s="267">
        <v>2745</v>
      </c>
      <c r="G328" s="195">
        <f t="shared" si="33"/>
        <v>69.02187578576817</v>
      </c>
    </row>
    <row r="329" spans="1:7" s="7" customFormat="1" ht="33.75">
      <c r="A329" s="257">
        <f t="shared" si="34"/>
        <v>21</v>
      </c>
      <c r="B329" s="262" t="s">
        <v>203</v>
      </c>
      <c r="C329" s="263">
        <v>6802</v>
      </c>
      <c r="D329" s="264">
        <f>D330+D331</f>
        <v>2578</v>
      </c>
      <c r="E329" s="264">
        <f>E330+E331</f>
        <v>2619</v>
      </c>
      <c r="F329" s="264">
        <f>F330+F331</f>
        <v>817</v>
      </c>
      <c r="G329" s="195">
        <f t="shared" si="33"/>
        <v>31.195112638411608</v>
      </c>
    </row>
    <row r="330" spans="1:7" s="7" customFormat="1" ht="45">
      <c r="A330" s="261">
        <f t="shared" si="34"/>
        <v>22</v>
      </c>
      <c r="B330" s="265" t="s">
        <v>211</v>
      </c>
      <c r="C330" s="266">
        <v>58</v>
      </c>
      <c r="D330" s="267">
        <v>2438</v>
      </c>
      <c r="E330" s="267">
        <v>2438</v>
      </c>
      <c r="F330" s="267">
        <v>814</v>
      </c>
      <c r="G330" s="195">
        <f t="shared" si="33"/>
        <v>33.38802296964725</v>
      </c>
    </row>
    <row r="331" spans="1:9" s="7" customFormat="1" ht="22.5">
      <c r="A331" s="257">
        <f t="shared" si="34"/>
        <v>23</v>
      </c>
      <c r="B331" s="265" t="s">
        <v>212</v>
      </c>
      <c r="C331" s="266" t="s">
        <v>214</v>
      </c>
      <c r="D331" s="267">
        <v>140</v>
      </c>
      <c r="E331" s="267">
        <v>181</v>
      </c>
      <c r="F331" s="267">
        <v>3</v>
      </c>
      <c r="G331" s="195">
        <f t="shared" si="33"/>
        <v>1.6574585635359116</v>
      </c>
      <c r="I331" s="7" t="s">
        <v>358</v>
      </c>
    </row>
    <row r="332" spans="1:7" s="7" customFormat="1" ht="45">
      <c r="A332" s="257">
        <f t="shared" si="34"/>
        <v>24</v>
      </c>
      <c r="B332" s="262" t="s">
        <v>207</v>
      </c>
      <c r="C332" s="263">
        <v>7002</v>
      </c>
      <c r="D332" s="264">
        <f>D333+D334</f>
        <v>37146</v>
      </c>
      <c r="E332" s="264">
        <f>E333+E334</f>
        <v>27245</v>
      </c>
      <c r="F332" s="264">
        <f>F333+F334</f>
        <v>12541</v>
      </c>
      <c r="G332" s="195">
        <f t="shared" si="33"/>
        <v>46.03046430537713</v>
      </c>
    </row>
    <row r="333" spans="1:7" s="7" customFormat="1" ht="45">
      <c r="A333" s="261">
        <f t="shared" si="34"/>
        <v>25</v>
      </c>
      <c r="B333" s="269" t="s">
        <v>399</v>
      </c>
      <c r="C333" s="270">
        <v>58</v>
      </c>
      <c r="D333" s="271">
        <v>25691</v>
      </c>
      <c r="E333" s="271">
        <v>15749</v>
      </c>
      <c r="F333" s="271">
        <v>7385</v>
      </c>
      <c r="G333" s="195">
        <f t="shared" si="33"/>
        <v>46.891866150231756</v>
      </c>
    </row>
    <row r="334" spans="1:9" s="7" customFormat="1" ht="22.5">
      <c r="A334" s="257">
        <f t="shared" si="34"/>
        <v>26</v>
      </c>
      <c r="B334" s="265" t="s">
        <v>212</v>
      </c>
      <c r="C334" s="266">
        <v>71</v>
      </c>
      <c r="D334" s="267">
        <v>11455</v>
      </c>
      <c r="E334" s="267">
        <v>11496</v>
      </c>
      <c r="F334" s="267">
        <v>5156</v>
      </c>
      <c r="G334" s="195">
        <f t="shared" si="33"/>
        <v>44.85038274182324</v>
      </c>
      <c r="I334" s="7" t="s">
        <v>359</v>
      </c>
    </row>
    <row r="335" spans="1:7" s="7" customFormat="1" ht="12.75">
      <c r="A335" s="257">
        <f t="shared" si="34"/>
        <v>27</v>
      </c>
      <c r="B335" s="262" t="s">
        <v>216</v>
      </c>
      <c r="C335" s="263">
        <v>7402</v>
      </c>
      <c r="D335" s="264">
        <f>D337+D336</f>
        <v>539</v>
      </c>
      <c r="E335" s="264">
        <f>E337+E336</f>
        <v>103</v>
      </c>
      <c r="F335" s="264">
        <f>F337+F336</f>
        <v>4</v>
      </c>
      <c r="G335" s="195">
        <f t="shared" si="33"/>
        <v>3.8834951456310676</v>
      </c>
    </row>
    <row r="336" spans="1:7" s="7" customFormat="1" ht="45">
      <c r="A336" s="257"/>
      <c r="B336" s="269" t="s">
        <v>399</v>
      </c>
      <c r="C336" s="266">
        <v>58</v>
      </c>
      <c r="D336" s="267">
        <v>5</v>
      </c>
      <c r="E336" s="267">
        <v>98</v>
      </c>
      <c r="F336" s="264">
        <v>4</v>
      </c>
      <c r="G336" s="195">
        <f t="shared" si="33"/>
        <v>4.081632653061225</v>
      </c>
    </row>
    <row r="337" spans="1:7" s="7" customFormat="1" ht="22.5">
      <c r="A337" s="261">
        <f>A335+1</f>
        <v>28</v>
      </c>
      <c r="B337" s="265" t="s">
        <v>212</v>
      </c>
      <c r="C337" s="266">
        <v>71</v>
      </c>
      <c r="D337" s="267">
        <v>534</v>
      </c>
      <c r="E337" s="267">
        <v>5</v>
      </c>
      <c r="F337" s="267">
        <v>0</v>
      </c>
      <c r="G337" s="195">
        <f t="shared" si="33"/>
        <v>0</v>
      </c>
    </row>
    <row r="338" spans="1:7" s="7" customFormat="1" ht="33.75">
      <c r="A338" s="257">
        <f t="shared" si="34"/>
        <v>29</v>
      </c>
      <c r="B338" s="273" t="s">
        <v>217</v>
      </c>
      <c r="C338" s="274" t="s">
        <v>218</v>
      </c>
      <c r="D338" s="272">
        <f>D339+D340</f>
        <v>0</v>
      </c>
      <c r="E338" s="272">
        <f>E339+E340</f>
        <v>0</v>
      </c>
      <c r="F338" s="272">
        <f>F339+F340</f>
        <v>0</v>
      </c>
      <c r="G338" s="195">
        <f t="shared" si="33"/>
      </c>
    </row>
    <row r="339" spans="1:7" s="7" customFormat="1" ht="45">
      <c r="A339" s="257">
        <f t="shared" si="34"/>
        <v>30</v>
      </c>
      <c r="B339" s="265" t="s">
        <v>399</v>
      </c>
      <c r="C339" s="266">
        <v>58</v>
      </c>
      <c r="D339" s="267">
        <v>0</v>
      </c>
      <c r="E339" s="267">
        <v>0</v>
      </c>
      <c r="F339" s="267">
        <v>0</v>
      </c>
      <c r="G339" s="195">
        <f t="shared" si="33"/>
      </c>
    </row>
    <row r="340" spans="1:9" s="7" customFormat="1" ht="22.5">
      <c r="A340" s="261">
        <f t="shared" si="34"/>
        <v>31</v>
      </c>
      <c r="B340" s="265" t="s">
        <v>212</v>
      </c>
      <c r="C340" s="266" t="s">
        <v>214</v>
      </c>
      <c r="D340" s="267">
        <v>0</v>
      </c>
      <c r="E340" s="267">
        <v>0</v>
      </c>
      <c r="F340" s="267">
        <v>0</v>
      </c>
      <c r="G340" s="195">
        <f t="shared" si="33"/>
      </c>
      <c r="I340" s="7" t="s">
        <v>358</v>
      </c>
    </row>
    <row r="341" spans="1:7" s="7" customFormat="1" ht="22.5">
      <c r="A341" s="257">
        <f t="shared" si="34"/>
        <v>32</v>
      </c>
      <c r="B341" s="273" t="s">
        <v>219</v>
      </c>
      <c r="C341" s="274" t="s">
        <v>220</v>
      </c>
      <c r="D341" s="272">
        <f>D342+D343</f>
        <v>35962</v>
      </c>
      <c r="E341" s="272">
        <f>E342+E343</f>
        <v>32501</v>
      </c>
      <c r="F341" s="272">
        <f>F342+F343</f>
        <v>9713</v>
      </c>
      <c r="G341" s="195">
        <f t="shared" si="33"/>
        <v>29.88523430048306</v>
      </c>
    </row>
    <row r="342" spans="1:7" s="7" customFormat="1" ht="45">
      <c r="A342" s="257">
        <f t="shared" si="34"/>
        <v>33</v>
      </c>
      <c r="B342" s="265" t="s">
        <v>399</v>
      </c>
      <c r="C342" s="266">
        <v>58</v>
      </c>
      <c r="D342" s="267">
        <v>31742</v>
      </c>
      <c r="E342" s="267">
        <v>28098</v>
      </c>
      <c r="F342" s="267">
        <v>6813</v>
      </c>
      <c r="G342" s="195">
        <f t="shared" si="33"/>
        <v>24.24727738629084</v>
      </c>
    </row>
    <row r="343" spans="1:7" s="7" customFormat="1" ht="22.5">
      <c r="A343" s="261">
        <f t="shared" si="34"/>
        <v>34</v>
      </c>
      <c r="B343" s="265" t="s">
        <v>212</v>
      </c>
      <c r="C343" s="266" t="s">
        <v>214</v>
      </c>
      <c r="D343" s="267">
        <v>4220</v>
      </c>
      <c r="E343" s="267">
        <v>4403</v>
      </c>
      <c r="F343" s="267">
        <v>2900</v>
      </c>
      <c r="G343" s="195">
        <f t="shared" si="33"/>
        <v>65.86418351124233</v>
      </c>
    </row>
    <row r="344" spans="1:7" s="7" customFormat="1" ht="16.5" customHeight="1">
      <c r="A344" s="275">
        <f t="shared" si="34"/>
        <v>35</v>
      </c>
      <c r="B344" s="276" t="s">
        <v>221</v>
      </c>
      <c r="C344" s="277">
        <v>9802</v>
      </c>
      <c r="D344" s="278">
        <f>D10-D251</f>
        <v>-4937</v>
      </c>
      <c r="E344" s="278">
        <f>E10-E251</f>
        <v>-4937</v>
      </c>
      <c r="F344" s="278">
        <f>F10-F251</f>
        <v>22990</v>
      </c>
      <c r="G344" s="279"/>
    </row>
    <row r="345" spans="1:7" s="7" customFormat="1" ht="12.75">
      <c r="A345" s="86"/>
      <c r="B345" s="1"/>
      <c r="C345" s="2"/>
      <c r="D345" s="2"/>
      <c r="E345" s="2"/>
      <c r="F345" s="2"/>
      <c r="G345" s="153"/>
    </row>
    <row r="346" spans="1:7" s="7" customFormat="1" ht="12.75" hidden="1">
      <c r="A346" s="86"/>
      <c r="B346" s="1"/>
      <c r="F346" s="2" t="s">
        <v>376</v>
      </c>
      <c r="G346" s="153"/>
    </row>
    <row r="347" spans="1:7" s="7" customFormat="1" ht="12.75">
      <c r="A347" s="48"/>
      <c r="B347" s="1"/>
      <c r="F347" s="2"/>
      <c r="G347" s="153"/>
    </row>
  </sheetData>
  <sheetProtection/>
  <printOptions/>
  <pageMargins left="0.7500000000000001" right="0.7500000000000001" top="1" bottom="1" header="0.5" footer="0.5"/>
  <pageSetup fitToHeight="0" fitToWidth="0"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83"/>
  <sheetViews>
    <sheetView view="pageBreakPreview" zoomScale="98" zoomScaleSheetLayoutView="98" zoomScalePageLayoutView="0" workbookViewId="0" topLeftCell="A30">
      <selection activeCell="F38" sqref="F38"/>
    </sheetView>
  </sheetViews>
  <sheetFormatPr defaultColWidth="9.140625" defaultRowHeight="12.75"/>
  <cols>
    <col min="1" max="1" width="5.00390625" style="91" customWidth="1"/>
    <col min="2" max="2" width="33.8515625" style="88" customWidth="1"/>
    <col min="3" max="3" width="9.7109375" style="89" customWidth="1"/>
    <col min="4" max="4" width="10.7109375" style="90" customWidth="1"/>
    <col min="5" max="5" width="10.57421875" style="90" customWidth="1"/>
    <col min="6" max="6" width="10.140625" style="90" customWidth="1"/>
    <col min="7" max="7" width="11.00390625" style="150" customWidth="1"/>
    <col min="8" max="8" width="8.7109375" style="91" hidden="1" customWidth="1"/>
    <col min="9" max="11" width="0" style="91" hidden="1" customWidth="1"/>
    <col min="12" max="16384" width="9.140625" style="91" customWidth="1"/>
  </cols>
  <sheetData>
    <row r="1" spans="1:6" ht="12.75">
      <c r="A1" s="10" t="s">
        <v>427</v>
      </c>
      <c r="F1" s="90" t="s">
        <v>222</v>
      </c>
    </row>
    <row r="2" spans="1:6" ht="12.75">
      <c r="A2" s="87" t="s">
        <v>2</v>
      </c>
      <c r="C2" s="92"/>
      <c r="D2" s="93"/>
      <c r="E2" s="93"/>
      <c r="F2" s="13" t="s">
        <v>308</v>
      </c>
    </row>
    <row r="3" spans="1:5" ht="12.75">
      <c r="A3" s="94"/>
      <c r="C3" s="92"/>
      <c r="D3" s="93"/>
      <c r="E3" s="93"/>
    </row>
    <row r="4" spans="1:5" ht="12.75">
      <c r="A4" s="95" t="s">
        <v>223</v>
      </c>
      <c r="B4" s="96"/>
      <c r="C4" s="92"/>
      <c r="D4" s="93"/>
      <c r="E4" s="93"/>
    </row>
    <row r="5" spans="2:7" ht="12.75">
      <c r="B5" s="50"/>
      <c r="C5" s="3" t="s">
        <v>429</v>
      </c>
      <c r="D5" s="52"/>
      <c r="E5" s="52"/>
      <c r="F5" s="52"/>
      <c r="G5" s="151"/>
    </row>
    <row r="6" spans="1:7" ht="12.75">
      <c r="A6" s="98"/>
      <c r="B6" s="96"/>
      <c r="C6" s="99"/>
      <c r="D6" s="97"/>
      <c r="E6" s="97"/>
      <c r="F6" s="97"/>
      <c r="G6" s="151"/>
    </row>
    <row r="7" spans="1:6" ht="12.75">
      <c r="A7" s="100"/>
      <c r="F7" s="164" t="s">
        <v>4</v>
      </c>
    </row>
    <row r="8" spans="1:7" ht="38.25">
      <c r="A8" s="55" t="s">
        <v>5</v>
      </c>
      <c r="B8" s="56" t="s">
        <v>6</v>
      </c>
      <c r="C8" s="57" t="s">
        <v>7</v>
      </c>
      <c r="D8" s="6" t="s">
        <v>430</v>
      </c>
      <c r="E8" s="6" t="s">
        <v>431</v>
      </c>
      <c r="F8" s="6" t="s">
        <v>432</v>
      </c>
      <c r="G8" s="6" t="s">
        <v>356</v>
      </c>
    </row>
    <row r="9" spans="1:9" s="101" customFormat="1" ht="25.5">
      <c r="A9" s="296" t="s">
        <v>224</v>
      </c>
      <c r="B9" s="297" t="s">
        <v>225</v>
      </c>
      <c r="C9" s="298">
        <v>110</v>
      </c>
      <c r="D9" s="299">
        <f>D10+D41</f>
        <v>27049</v>
      </c>
      <c r="E9" s="299">
        <f>E10+E41</f>
        <v>25724</v>
      </c>
      <c r="F9" s="299">
        <f>F10+F41</f>
        <v>21297</v>
      </c>
      <c r="G9" s="299">
        <f>IF(E9&lt;&gt;0,F9/E9*100,"")</f>
        <v>82.79039029699892</v>
      </c>
      <c r="H9" s="168"/>
      <c r="I9" s="102"/>
    </row>
    <row r="10" spans="1:7" s="101" customFormat="1" ht="25.5">
      <c r="A10" s="280">
        <f>A9+1</f>
        <v>2</v>
      </c>
      <c r="B10" s="281" t="s">
        <v>226</v>
      </c>
      <c r="C10" s="282" t="s">
        <v>227</v>
      </c>
      <c r="D10" s="283">
        <f>D13+D19+D31+D35+D36+D40+D29</f>
        <v>26269</v>
      </c>
      <c r="E10" s="283">
        <f>E13+E19+E31+E35+E36+E40+E29</f>
        <v>24952</v>
      </c>
      <c r="F10" s="283">
        <f>F13+F19+F31+F35+F36+F40+F29+F37</f>
        <v>21104</v>
      </c>
      <c r="G10" s="283">
        <f>IF(E10&lt;&gt;0,F10/E10*100,"")</f>
        <v>84.57839050977879</v>
      </c>
    </row>
    <row r="11" spans="1:7" s="87" customFormat="1" ht="25.5">
      <c r="A11" s="280" t="s">
        <v>228</v>
      </c>
      <c r="B11" s="284" t="s">
        <v>12</v>
      </c>
      <c r="C11" s="285" t="s">
        <v>229</v>
      </c>
      <c r="D11" s="286">
        <f>D12</f>
        <v>11008</v>
      </c>
      <c r="E11" s="286">
        <f>E12</f>
        <v>11036</v>
      </c>
      <c r="F11" s="286">
        <f>F12</f>
        <v>7851</v>
      </c>
      <c r="G11" s="283">
        <f aca="true" t="shared" si="0" ref="G11:G40">IF(E11&lt;&gt;0,F11/E11*100,"")</f>
        <v>71.1399057629576</v>
      </c>
    </row>
    <row r="12" spans="1:7" s="87" customFormat="1" ht="12.75">
      <c r="A12" s="280" t="s">
        <v>230</v>
      </c>
      <c r="B12" s="284" t="s">
        <v>231</v>
      </c>
      <c r="C12" s="285">
        <v>2900</v>
      </c>
      <c r="D12" s="286">
        <f>D13+D19+D31+D35</f>
        <v>11008</v>
      </c>
      <c r="E12" s="286">
        <f>E13+E19+E31+E35</f>
        <v>11036</v>
      </c>
      <c r="F12" s="286">
        <f>F13+F19+F31+F35</f>
        <v>7851</v>
      </c>
      <c r="G12" s="283">
        <f t="shared" si="0"/>
        <v>71.1399057629576</v>
      </c>
    </row>
    <row r="13" spans="1:7" s="87" customFormat="1" ht="25.5">
      <c r="A13" s="280" t="s">
        <v>232</v>
      </c>
      <c r="B13" s="284" t="s">
        <v>233</v>
      </c>
      <c r="C13" s="285">
        <v>3000</v>
      </c>
      <c r="D13" s="286">
        <f>D14</f>
        <v>3086</v>
      </c>
      <c r="E13" s="286">
        <f>E14</f>
        <v>3089</v>
      </c>
      <c r="F13" s="286">
        <f>F14</f>
        <v>2717</v>
      </c>
      <c r="G13" s="283">
        <f t="shared" si="0"/>
        <v>87.95726772418259</v>
      </c>
    </row>
    <row r="14" spans="1:7" ht="38.25">
      <c r="A14" s="280" t="s">
        <v>234</v>
      </c>
      <c r="B14" s="287" t="s">
        <v>235</v>
      </c>
      <c r="C14" s="288">
        <v>3010</v>
      </c>
      <c r="D14" s="289">
        <f>D15+D17</f>
        <v>3086</v>
      </c>
      <c r="E14" s="289">
        <f>E15+E17</f>
        <v>3089</v>
      </c>
      <c r="F14" s="289">
        <f>F15+F17</f>
        <v>2717</v>
      </c>
      <c r="G14" s="283">
        <f t="shared" si="0"/>
        <v>87.95726772418259</v>
      </c>
    </row>
    <row r="15" spans="1:19" ht="12.75">
      <c r="A15" s="280" t="s">
        <v>236</v>
      </c>
      <c r="B15" s="287" t="s">
        <v>85</v>
      </c>
      <c r="C15" s="288">
        <v>301005</v>
      </c>
      <c r="D15" s="289">
        <v>3086</v>
      </c>
      <c r="E15" s="289">
        <v>3089</v>
      </c>
      <c r="F15" s="289">
        <f>1779+938</f>
        <v>2717</v>
      </c>
      <c r="G15" s="283">
        <f t="shared" si="0"/>
        <v>87.95726772418259</v>
      </c>
      <c r="H15" s="91"/>
      <c r="I15" s="91">
        <v>3185</v>
      </c>
      <c r="J15">
        <v>27</v>
      </c>
      <c r="S15" s="91"/>
    </row>
    <row r="16" spans="1:7" ht="12.75">
      <c r="A16" s="280" t="s">
        <v>237</v>
      </c>
      <c r="B16" s="290" t="s">
        <v>316</v>
      </c>
      <c r="C16" s="291" t="s">
        <v>317</v>
      </c>
      <c r="D16" s="292"/>
      <c r="E16" s="292"/>
      <c r="F16" s="293">
        <v>0</v>
      </c>
      <c r="G16" s="283">
        <f t="shared" si="0"/>
      </c>
    </row>
    <row r="17" spans="1:7" ht="12.75">
      <c r="A17" s="280" t="s">
        <v>239</v>
      </c>
      <c r="B17" s="287" t="s">
        <v>238</v>
      </c>
      <c r="C17" s="288">
        <v>301050</v>
      </c>
      <c r="D17" s="289">
        <v>0</v>
      </c>
      <c r="E17" s="289">
        <v>0</v>
      </c>
      <c r="F17" s="289">
        <v>0</v>
      </c>
      <c r="G17" s="283">
        <f t="shared" si="0"/>
      </c>
    </row>
    <row r="18" spans="1:7" s="87" customFormat="1" ht="38.25">
      <c r="A18" s="280" t="s">
        <v>176</v>
      </c>
      <c r="B18" s="284" t="s">
        <v>328</v>
      </c>
      <c r="C18" s="285" t="s">
        <v>88</v>
      </c>
      <c r="D18" s="286">
        <f>D19+D32+D35+D36+D29</f>
        <v>7251</v>
      </c>
      <c r="E18" s="286">
        <f>E19+E32+E35+E36+E29</f>
        <v>7273</v>
      </c>
      <c r="F18" s="286">
        <f>F19+F31+F35+F36+F29</f>
        <v>5039</v>
      </c>
      <c r="G18" s="283">
        <f t="shared" si="0"/>
        <v>69.28365186305514</v>
      </c>
    </row>
    <row r="19" spans="1:7" ht="51">
      <c r="A19" s="280" t="s">
        <v>241</v>
      </c>
      <c r="B19" s="287" t="s">
        <v>240</v>
      </c>
      <c r="C19" s="288">
        <v>3310</v>
      </c>
      <c r="D19" s="289">
        <f>D20+D21+D22+D23+D25+D28+D26</f>
        <v>7851</v>
      </c>
      <c r="E19" s="289">
        <f>E20+E22+E23+E24+E25+E28+E21+E26</f>
        <v>7876</v>
      </c>
      <c r="F19" s="289">
        <f>F20+F22+F23+F24+F25+F28+F21+F26</f>
        <v>5109</v>
      </c>
      <c r="G19" s="283">
        <f t="shared" si="0"/>
        <v>64.86795327577451</v>
      </c>
    </row>
    <row r="20" spans="1:7" ht="12.75">
      <c r="A20" s="280" t="s">
        <v>243</v>
      </c>
      <c r="B20" s="287" t="s">
        <v>242</v>
      </c>
      <c r="C20" s="288">
        <v>331005</v>
      </c>
      <c r="D20" s="289">
        <v>115</v>
      </c>
      <c r="E20" s="289">
        <v>140</v>
      </c>
      <c r="F20" s="386">
        <f>13</f>
        <v>13</v>
      </c>
      <c r="G20" s="283">
        <f t="shared" si="0"/>
        <v>9.285714285714286</v>
      </c>
    </row>
    <row r="21" spans="1:7" ht="12.75">
      <c r="A21" s="280" t="s">
        <v>245</v>
      </c>
      <c r="B21" s="287" t="s">
        <v>91</v>
      </c>
      <c r="C21" s="288" t="s">
        <v>244</v>
      </c>
      <c r="D21" s="289">
        <v>0</v>
      </c>
      <c r="E21" s="289">
        <v>0</v>
      </c>
      <c r="F21" s="289">
        <v>0</v>
      </c>
      <c r="G21" s="283">
        <f t="shared" si="0"/>
      </c>
    </row>
    <row r="22" spans="1:7" ht="25.5">
      <c r="A22" s="280" t="s">
        <v>247</v>
      </c>
      <c r="B22" s="287" t="s">
        <v>246</v>
      </c>
      <c r="C22" s="288">
        <v>331013</v>
      </c>
      <c r="D22" s="289">
        <v>240</v>
      </c>
      <c r="E22" s="289">
        <v>240</v>
      </c>
      <c r="F22" s="289">
        <v>209</v>
      </c>
      <c r="G22" s="283">
        <f t="shared" si="0"/>
        <v>87.08333333333333</v>
      </c>
    </row>
    <row r="23" spans="1:7" ht="12.75">
      <c r="A23" s="280" t="s">
        <v>249</v>
      </c>
      <c r="B23" s="287" t="s">
        <v>248</v>
      </c>
      <c r="C23" s="288">
        <v>331014</v>
      </c>
      <c r="D23" s="289">
        <v>3336</v>
      </c>
      <c r="E23" s="289">
        <v>3336</v>
      </c>
      <c r="F23" s="289">
        <f>1239</f>
        <v>1239</v>
      </c>
      <c r="G23" s="283">
        <f t="shared" si="0"/>
        <v>37.14028776978417</v>
      </c>
    </row>
    <row r="24" spans="1:7" ht="25.5">
      <c r="A24" s="280" t="s">
        <v>251</v>
      </c>
      <c r="B24" s="287" t="s">
        <v>250</v>
      </c>
      <c r="C24" s="288">
        <v>331016</v>
      </c>
      <c r="D24" s="289">
        <v>0</v>
      </c>
      <c r="E24" s="289">
        <v>0</v>
      </c>
      <c r="F24" s="289">
        <v>0</v>
      </c>
      <c r="G24" s="283">
        <f t="shared" si="0"/>
      </c>
    </row>
    <row r="25" spans="1:7" ht="25.5">
      <c r="A25" s="280" t="s">
        <v>255</v>
      </c>
      <c r="B25" s="287" t="s">
        <v>252</v>
      </c>
      <c r="C25" s="288">
        <v>331017</v>
      </c>
      <c r="D25" s="289">
        <v>134</v>
      </c>
      <c r="E25" s="289">
        <v>134</v>
      </c>
      <c r="F25" s="289">
        <f>122</f>
        <v>122</v>
      </c>
      <c r="G25" s="283">
        <f t="shared" si="0"/>
        <v>91.04477611940298</v>
      </c>
    </row>
    <row r="26" spans="1:7" ht="38.25">
      <c r="A26" s="280" t="s">
        <v>259</v>
      </c>
      <c r="B26" s="287" t="s">
        <v>320</v>
      </c>
      <c r="C26" s="288" t="s">
        <v>321</v>
      </c>
      <c r="D26" s="289">
        <v>0</v>
      </c>
      <c r="E26" s="289">
        <v>0</v>
      </c>
      <c r="F26" s="289">
        <v>0</v>
      </c>
      <c r="G26" s="283">
        <f t="shared" si="0"/>
      </c>
    </row>
    <row r="27" spans="1:7" ht="25.5">
      <c r="A27" s="280" t="s">
        <v>260</v>
      </c>
      <c r="B27" s="287" t="s">
        <v>253</v>
      </c>
      <c r="C27" s="288" t="s">
        <v>254</v>
      </c>
      <c r="D27" s="289"/>
      <c r="E27" s="289"/>
      <c r="F27" s="289">
        <v>0</v>
      </c>
      <c r="G27" s="283">
        <f t="shared" si="0"/>
      </c>
    </row>
    <row r="28" spans="1:7" ht="25.5">
      <c r="A28" s="280" t="s">
        <v>178</v>
      </c>
      <c r="B28" s="287" t="s">
        <v>256</v>
      </c>
      <c r="C28" s="288">
        <v>331050</v>
      </c>
      <c r="D28" s="289">
        <v>4026</v>
      </c>
      <c r="E28" s="289">
        <v>4026</v>
      </c>
      <c r="F28" s="386">
        <f>2889+637</f>
        <v>3526</v>
      </c>
      <c r="G28" s="283">
        <f t="shared" si="0"/>
        <v>87.58072528564333</v>
      </c>
    </row>
    <row r="29" spans="1:7" ht="12.75">
      <c r="A29" s="280" t="s">
        <v>263</v>
      </c>
      <c r="B29" s="287" t="s">
        <v>160</v>
      </c>
      <c r="C29" s="288" t="s">
        <v>257</v>
      </c>
      <c r="D29" s="289">
        <f>D30</f>
        <v>0</v>
      </c>
      <c r="E29" s="289">
        <f>E30</f>
        <v>0</v>
      </c>
      <c r="F29" s="289">
        <f>F30</f>
        <v>0</v>
      </c>
      <c r="G29" s="283">
        <f t="shared" si="0"/>
      </c>
    </row>
    <row r="30" spans="1:7" ht="12.75">
      <c r="A30" s="280" t="s">
        <v>264</v>
      </c>
      <c r="B30" s="287" t="s">
        <v>160</v>
      </c>
      <c r="C30" s="288" t="s">
        <v>258</v>
      </c>
      <c r="D30" s="289">
        <v>0</v>
      </c>
      <c r="E30" s="289">
        <v>0</v>
      </c>
      <c r="F30" s="289">
        <v>0</v>
      </c>
      <c r="G30" s="283">
        <f t="shared" si="0"/>
      </c>
    </row>
    <row r="31" spans="1:7" ht="12.75">
      <c r="A31" s="280" t="s">
        <v>267</v>
      </c>
      <c r="B31" s="294" t="s">
        <v>373</v>
      </c>
      <c r="C31" s="288" t="s">
        <v>310</v>
      </c>
      <c r="D31" s="289">
        <f>D32+D33</f>
        <v>71</v>
      </c>
      <c r="E31" s="289">
        <f>E32+E33</f>
        <v>71</v>
      </c>
      <c r="F31" s="289">
        <f>F32+F33</f>
        <v>25</v>
      </c>
      <c r="G31" s="283">
        <f t="shared" si="0"/>
        <v>35.2112676056338</v>
      </c>
    </row>
    <row r="32" spans="1:11" ht="12.75">
      <c r="A32" s="280" t="s">
        <v>268</v>
      </c>
      <c r="B32" s="287" t="s">
        <v>311</v>
      </c>
      <c r="C32" s="288">
        <v>361050</v>
      </c>
      <c r="D32" s="289">
        <v>71</v>
      </c>
      <c r="E32" s="289">
        <v>71</v>
      </c>
      <c r="F32" s="289">
        <f>19+6</f>
        <v>25</v>
      </c>
      <c r="G32" s="283">
        <f t="shared" si="0"/>
        <v>35.2112676056338</v>
      </c>
      <c r="H32" s="91"/>
      <c r="I32" s="91">
        <v>16</v>
      </c>
      <c r="J32" s="91">
        <v>3</v>
      </c>
      <c r="K32" s="91"/>
    </row>
    <row r="33" spans="1:7" ht="25.5">
      <c r="A33" s="280" t="s">
        <v>270</v>
      </c>
      <c r="B33" s="294" t="s">
        <v>367</v>
      </c>
      <c r="C33" s="295" t="s">
        <v>382</v>
      </c>
      <c r="D33" s="289">
        <v>0</v>
      </c>
      <c r="E33" s="289">
        <v>0</v>
      </c>
      <c r="F33" s="289">
        <v>0</v>
      </c>
      <c r="G33" s="283">
        <f t="shared" si="0"/>
      </c>
    </row>
    <row r="34" spans="1:7" ht="25.5">
      <c r="A34" s="280" t="s">
        <v>272</v>
      </c>
      <c r="B34" s="287" t="s">
        <v>312</v>
      </c>
      <c r="C34" s="288" t="s">
        <v>313</v>
      </c>
      <c r="D34" s="289">
        <f>D35+D36</f>
        <v>-671</v>
      </c>
      <c r="E34" s="289">
        <f>E35+E36</f>
        <v>-674</v>
      </c>
      <c r="F34" s="289">
        <f>F35+F36</f>
        <v>-95</v>
      </c>
      <c r="G34" s="283">
        <f t="shared" si="0"/>
        <v>14.094955489614245</v>
      </c>
    </row>
    <row r="35" spans="1:7" ht="12.75">
      <c r="A35" s="280" t="s">
        <v>274</v>
      </c>
      <c r="B35" s="287" t="s">
        <v>261</v>
      </c>
      <c r="C35" s="288">
        <v>371001</v>
      </c>
      <c r="D35" s="289">
        <v>0</v>
      </c>
      <c r="E35" s="289">
        <v>0</v>
      </c>
      <c r="F35" s="289">
        <v>0</v>
      </c>
      <c r="G35" s="283">
        <f t="shared" si="0"/>
      </c>
    </row>
    <row r="36" spans="1:7" ht="38.25">
      <c r="A36" s="280" t="s">
        <v>276</v>
      </c>
      <c r="B36" s="287" t="s">
        <v>262</v>
      </c>
      <c r="C36" s="288">
        <v>371003</v>
      </c>
      <c r="D36" s="289">
        <v>-671</v>
      </c>
      <c r="E36" s="289">
        <v>-674</v>
      </c>
      <c r="F36" s="289">
        <v>-95</v>
      </c>
      <c r="G36" s="283">
        <f t="shared" si="0"/>
        <v>14.094955489614245</v>
      </c>
    </row>
    <row r="37" spans="1:7" ht="25.5">
      <c r="A37" s="280" t="s">
        <v>278</v>
      </c>
      <c r="B37" s="287" t="s">
        <v>322</v>
      </c>
      <c r="C37" s="288" t="s">
        <v>323</v>
      </c>
      <c r="D37" s="289">
        <f>D38</f>
        <v>0</v>
      </c>
      <c r="E37" s="289">
        <f>E38</f>
        <v>0</v>
      </c>
      <c r="F37" s="289">
        <f>F38</f>
        <v>0</v>
      </c>
      <c r="G37" s="283">
        <f t="shared" si="0"/>
      </c>
    </row>
    <row r="38" spans="1:11" ht="38.25">
      <c r="A38" s="280" t="s">
        <v>190</v>
      </c>
      <c r="B38" s="287" t="s">
        <v>324</v>
      </c>
      <c r="C38" s="288" t="s">
        <v>325</v>
      </c>
      <c r="D38" s="289">
        <v>0</v>
      </c>
      <c r="E38" s="289">
        <v>0</v>
      </c>
      <c r="F38" s="289">
        <f>866-866</f>
        <v>0</v>
      </c>
      <c r="G38" s="283">
        <f t="shared" si="0"/>
      </c>
      <c r="H38" s="91">
        <v>974</v>
      </c>
      <c r="I38" s="91">
        <v>873</v>
      </c>
      <c r="J38" s="91">
        <v>58</v>
      </c>
      <c r="K38" s="91"/>
    </row>
    <row r="39" spans="1:7" ht="12.75">
      <c r="A39" s="280" t="s">
        <v>280</v>
      </c>
      <c r="B39" s="287" t="s">
        <v>144</v>
      </c>
      <c r="C39" s="288" t="s">
        <v>314</v>
      </c>
      <c r="D39" s="289">
        <f>D40</f>
        <v>15932</v>
      </c>
      <c r="E39" s="289">
        <f>E40</f>
        <v>14590</v>
      </c>
      <c r="F39" s="289">
        <f>F40</f>
        <v>13348</v>
      </c>
      <c r="G39" s="283">
        <f t="shared" si="0"/>
        <v>91.48732008224812</v>
      </c>
    </row>
    <row r="40" spans="1:7" ht="12.75">
      <c r="A40" s="280" t="s">
        <v>281</v>
      </c>
      <c r="B40" s="287" t="s">
        <v>315</v>
      </c>
      <c r="C40" s="288">
        <v>431009</v>
      </c>
      <c r="D40" s="289">
        <v>15932</v>
      </c>
      <c r="E40" s="289">
        <v>14590</v>
      </c>
      <c r="F40" s="289">
        <v>13348</v>
      </c>
      <c r="G40" s="283">
        <f t="shared" si="0"/>
        <v>91.48732008224812</v>
      </c>
    </row>
    <row r="41" spans="1:7" s="87" customFormat="1" ht="12.75">
      <c r="A41" s="296" t="s">
        <v>283</v>
      </c>
      <c r="B41" s="300" t="s">
        <v>265</v>
      </c>
      <c r="C41" s="301" t="s">
        <v>266</v>
      </c>
      <c r="D41" s="302">
        <f>D43+D45+D44+D42</f>
        <v>780</v>
      </c>
      <c r="E41" s="302">
        <f>E43+E45+E44+E42</f>
        <v>772</v>
      </c>
      <c r="F41" s="302">
        <f>F43+F45+F44+F42</f>
        <v>193</v>
      </c>
      <c r="G41" s="299">
        <f aca="true" t="shared" si="1" ref="G41:G47">IF(E41&lt;&gt;0,F41/E41*100,"")</f>
        <v>25</v>
      </c>
    </row>
    <row r="42" spans="1:7" s="87" customFormat="1" ht="25.5">
      <c r="A42" s="296">
        <v>34</v>
      </c>
      <c r="B42" s="303" t="s">
        <v>367</v>
      </c>
      <c r="C42" s="304" t="s">
        <v>383</v>
      </c>
      <c r="D42" s="305">
        <v>0</v>
      </c>
      <c r="E42" s="305">
        <v>0</v>
      </c>
      <c r="F42" s="305">
        <v>0</v>
      </c>
      <c r="G42" s="299">
        <f t="shared" si="1"/>
      </c>
    </row>
    <row r="43" spans="1:7" ht="25.5">
      <c r="A43" s="296">
        <v>35</v>
      </c>
      <c r="B43" s="306" t="s">
        <v>114</v>
      </c>
      <c r="C43" s="307">
        <v>371004</v>
      </c>
      <c r="D43" s="308">
        <f>-D36</f>
        <v>671</v>
      </c>
      <c r="E43" s="308">
        <f>-E36</f>
        <v>674</v>
      </c>
      <c r="F43" s="308">
        <f>-F36</f>
        <v>95</v>
      </c>
      <c r="G43" s="299">
        <f t="shared" si="1"/>
        <v>14.094955489614245</v>
      </c>
    </row>
    <row r="44" spans="1:11" ht="38.25">
      <c r="A44" s="296">
        <v>36</v>
      </c>
      <c r="B44" s="309" t="s">
        <v>326</v>
      </c>
      <c r="C44" s="310" t="s">
        <v>327</v>
      </c>
      <c r="D44" s="311">
        <v>0</v>
      </c>
      <c r="E44" s="311">
        <v>0</v>
      </c>
      <c r="F44" s="312">
        <f>31-31</f>
        <v>0</v>
      </c>
      <c r="G44" s="299">
        <f t="shared" si="1"/>
      </c>
      <c r="H44" s="91">
        <v>7</v>
      </c>
      <c r="I44" s="91"/>
      <c r="J44" s="91">
        <f>14289+9112-5918-58</f>
        <v>17425</v>
      </c>
      <c r="K44" s="91"/>
    </row>
    <row r="45" spans="1:7" ht="25.5">
      <c r="A45" s="296">
        <v>37</v>
      </c>
      <c r="B45" s="313" t="s">
        <v>269</v>
      </c>
      <c r="C45" s="314">
        <v>431019</v>
      </c>
      <c r="D45" s="315">
        <v>109</v>
      </c>
      <c r="E45" s="315">
        <v>98</v>
      </c>
      <c r="F45" s="315">
        <v>98</v>
      </c>
      <c r="G45" s="299">
        <f t="shared" si="1"/>
        <v>100</v>
      </c>
    </row>
    <row r="46" spans="1:9" s="105" customFormat="1" ht="25.5">
      <c r="A46" s="316">
        <v>1</v>
      </c>
      <c r="B46" s="317" t="s">
        <v>271</v>
      </c>
      <c r="C46" s="318">
        <v>4910</v>
      </c>
      <c r="D46" s="319">
        <f>D47+D70</f>
        <v>28546</v>
      </c>
      <c r="E46" s="319">
        <f>E47+E70</f>
        <v>27221</v>
      </c>
      <c r="F46" s="319">
        <f>F47+F70</f>
        <v>18075</v>
      </c>
      <c r="G46" s="320">
        <f t="shared" si="1"/>
        <v>66.40094045038757</v>
      </c>
      <c r="I46" s="105">
        <f>7963+8712</f>
        <v>16675</v>
      </c>
    </row>
    <row r="47" spans="1:7" s="105" customFormat="1" ht="38.25">
      <c r="A47" s="321">
        <f>A46+1</f>
        <v>2</v>
      </c>
      <c r="B47" s="322" t="s">
        <v>273</v>
      </c>
      <c r="C47" s="323"/>
      <c r="D47" s="324">
        <f>D50+D54+D59+D64+D66+D48</f>
        <v>27763</v>
      </c>
      <c r="E47" s="324">
        <f>E50+E54+E59+E64+E66+E48</f>
        <v>26449</v>
      </c>
      <c r="F47" s="324">
        <f>F50+F54+F59+F64+F66+F48</f>
        <v>18029</v>
      </c>
      <c r="G47" s="325">
        <f t="shared" si="1"/>
        <v>68.16514802071913</v>
      </c>
    </row>
    <row r="48" spans="1:7" s="105" customFormat="1" ht="12.75">
      <c r="A48" s="321">
        <f>A47+1</f>
        <v>3</v>
      </c>
      <c r="B48" s="326" t="s">
        <v>400</v>
      </c>
      <c r="C48" s="327">
        <v>5110</v>
      </c>
      <c r="D48" s="328">
        <f>D49</f>
        <v>0</v>
      </c>
      <c r="E48" s="328">
        <f>E49</f>
        <v>0</v>
      </c>
      <c r="F48" s="328">
        <f>F49</f>
        <v>0</v>
      </c>
      <c r="G48" s="325">
        <f aca="true" t="shared" si="2" ref="G48:G69">IF(E48&lt;&gt;0,F48/E48*100,"")</f>
      </c>
    </row>
    <row r="49" spans="1:7" s="105" customFormat="1" ht="25.5">
      <c r="A49" s="321">
        <f>A48+1</f>
        <v>4</v>
      </c>
      <c r="B49" s="329" t="s">
        <v>401</v>
      </c>
      <c r="C49" s="329">
        <v>85</v>
      </c>
      <c r="D49" s="330">
        <v>0</v>
      </c>
      <c r="E49" s="330">
        <v>0</v>
      </c>
      <c r="F49" s="330">
        <v>0</v>
      </c>
      <c r="G49" s="325">
        <f t="shared" si="2"/>
      </c>
    </row>
    <row r="50" spans="1:11" s="87" customFormat="1" ht="25.5">
      <c r="A50" s="321">
        <f aca="true" t="shared" si="3" ref="A50:A79">A49+1</f>
        <v>5</v>
      </c>
      <c r="B50" s="327" t="s">
        <v>275</v>
      </c>
      <c r="C50" s="331">
        <v>6110</v>
      </c>
      <c r="D50" s="332">
        <f>D51+D52+D53</f>
        <v>8303</v>
      </c>
      <c r="E50" s="332">
        <f>E51+E52+E53</f>
        <v>7961</v>
      </c>
      <c r="F50" s="332">
        <f>F51+F52+F53</f>
        <v>7032</v>
      </c>
      <c r="G50" s="325">
        <f t="shared" si="2"/>
        <v>88.33061173219446</v>
      </c>
      <c r="I50" s="106">
        <f>D50+D71</f>
        <v>8394</v>
      </c>
      <c r="J50" s="106">
        <f>E50+E71</f>
        <v>8041</v>
      </c>
      <c r="K50" s="106">
        <f>F50+F71</f>
        <v>7058</v>
      </c>
    </row>
    <row r="51" spans="1:7" ht="25.5">
      <c r="A51" s="321">
        <f t="shared" si="3"/>
        <v>6</v>
      </c>
      <c r="B51" s="333" t="s">
        <v>277</v>
      </c>
      <c r="C51" s="334" t="s">
        <v>176</v>
      </c>
      <c r="D51" s="335">
        <v>7700</v>
      </c>
      <c r="E51" s="335">
        <v>7358</v>
      </c>
      <c r="F51" s="335">
        <v>6714</v>
      </c>
      <c r="G51" s="325">
        <f t="shared" si="2"/>
        <v>91.24762163631421</v>
      </c>
    </row>
    <row r="52" spans="1:7" ht="25.5">
      <c r="A52" s="321">
        <f t="shared" si="3"/>
        <v>7</v>
      </c>
      <c r="B52" s="333" t="s">
        <v>177</v>
      </c>
      <c r="C52" s="334" t="s">
        <v>178</v>
      </c>
      <c r="D52" s="335">
        <v>603</v>
      </c>
      <c r="E52" s="335">
        <v>644</v>
      </c>
      <c r="F52" s="335">
        <v>384</v>
      </c>
      <c r="G52" s="325">
        <f t="shared" si="2"/>
        <v>59.62732919254658</v>
      </c>
    </row>
    <row r="53" spans="1:7" ht="25.5">
      <c r="A53" s="321">
        <f t="shared" si="3"/>
        <v>8</v>
      </c>
      <c r="B53" s="329" t="s">
        <v>401</v>
      </c>
      <c r="C53" s="334" t="s">
        <v>402</v>
      </c>
      <c r="D53" s="335">
        <v>0</v>
      </c>
      <c r="E53" s="336">
        <v>-41</v>
      </c>
      <c r="F53" s="335">
        <v>-66</v>
      </c>
      <c r="G53" s="325">
        <f t="shared" si="2"/>
        <v>160.97560975609758</v>
      </c>
    </row>
    <row r="54" spans="1:11" s="87" customFormat="1" ht="12.75">
      <c r="A54" s="321">
        <f t="shared" si="3"/>
        <v>9</v>
      </c>
      <c r="B54" s="327" t="s">
        <v>279</v>
      </c>
      <c r="C54" s="331">
        <v>6510</v>
      </c>
      <c r="D54" s="332">
        <f>D56+D55+D58+D57</f>
        <v>4754</v>
      </c>
      <c r="E54" s="332">
        <f>E56+E55+E58+E57</f>
        <v>4782</v>
      </c>
      <c r="F54" s="332">
        <f>F56+F55+F58+F57</f>
        <v>1452</v>
      </c>
      <c r="G54" s="325">
        <f t="shared" si="2"/>
        <v>30.363864491844417</v>
      </c>
      <c r="I54" s="106">
        <f>D54+D73</f>
        <v>4754</v>
      </c>
      <c r="J54" s="106">
        <f>E54+E73</f>
        <v>4782</v>
      </c>
      <c r="K54" s="106">
        <f>F54+F73</f>
        <v>1452</v>
      </c>
    </row>
    <row r="55" spans="1:11" s="87" customFormat="1" ht="25.5">
      <c r="A55" s="321">
        <f t="shared" si="3"/>
        <v>10</v>
      </c>
      <c r="B55" s="333" t="s">
        <v>277</v>
      </c>
      <c r="C55" s="337" t="s">
        <v>176</v>
      </c>
      <c r="D55" s="338">
        <v>175</v>
      </c>
      <c r="E55" s="338">
        <v>175</v>
      </c>
      <c r="F55" s="338">
        <v>125</v>
      </c>
      <c r="G55" s="325">
        <f t="shared" si="2"/>
        <v>71.42857142857143</v>
      </c>
      <c r="I55" s="106"/>
      <c r="J55" s="106"/>
      <c r="K55" s="106"/>
    </row>
    <row r="56" spans="1:7" ht="25.5">
      <c r="A56" s="321">
        <f t="shared" si="3"/>
        <v>11</v>
      </c>
      <c r="B56" s="333" t="s">
        <v>177</v>
      </c>
      <c r="C56" s="334" t="s">
        <v>178</v>
      </c>
      <c r="D56" s="335">
        <v>4579</v>
      </c>
      <c r="E56" s="335">
        <v>4607</v>
      </c>
      <c r="F56" s="335">
        <v>1327</v>
      </c>
      <c r="G56" s="325">
        <f t="shared" si="2"/>
        <v>28.803993922292165</v>
      </c>
    </row>
    <row r="57" spans="1:7" ht="22.5">
      <c r="A57" s="321">
        <f t="shared" si="3"/>
        <v>12</v>
      </c>
      <c r="B57" s="339" t="s">
        <v>197</v>
      </c>
      <c r="C57" s="340" t="s">
        <v>198</v>
      </c>
      <c r="D57" s="335">
        <v>0</v>
      </c>
      <c r="E57" s="335">
        <v>0</v>
      </c>
      <c r="F57" s="335">
        <v>0</v>
      </c>
      <c r="G57" s="325">
        <f t="shared" si="2"/>
      </c>
    </row>
    <row r="58" spans="1:7" ht="25.5">
      <c r="A58" s="321">
        <f t="shared" si="3"/>
        <v>13</v>
      </c>
      <c r="B58" s="329" t="s">
        <v>401</v>
      </c>
      <c r="C58" s="340" t="s">
        <v>402</v>
      </c>
      <c r="D58" s="335">
        <v>0</v>
      </c>
      <c r="E58" s="335">
        <v>0</v>
      </c>
      <c r="F58" s="335">
        <v>0</v>
      </c>
      <c r="G58" s="325">
        <f t="shared" si="2"/>
      </c>
    </row>
    <row r="59" spans="1:11" s="87" customFormat="1" ht="25.5">
      <c r="A59" s="321">
        <f t="shared" si="3"/>
        <v>14</v>
      </c>
      <c r="B59" s="327" t="s">
        <v>282</v>
      </c>
      <c r="C59" s="331">
        <v>6710</v>
      </c>
      <c r="D59" s="332">
        <f>D60+D61+D63+D62</f>
        <v>6503</v>
      </c>
      <c r="E59" s="332">
        <f>E60+E61+E63+E62</f>
        <v>5603</v>
      </c>
      <c r="F59" s="332">
        <f>F60+F61+F63+F62</f>
        <v>4515</v>
      </c>
      <c r="G59" s="325">
        <f t="shared" si="2"/>
        <v>80.58183116187757</v>
      </c>
      <c r="I59" s="106">
        <f>D59+D75</f>
        <v>6521</v>
      </c>
      <c r="J59" s="106">
        <f>E59+E75</f>
        <v>5621</v>
      </c>
      <c r="K59" s="106">
        <f>F59+F75</f>
        <v>4533</v>
      </c>
    </row>
    <row r="60" spans="1:7" ht="25.5">
      <c r="A60" s="321">
        <f t="shared" si="3"/>
        <v>15</v>
      </c>
      <c r="B60" s="333" t="s">
        <v>277</v>
      </c>
      <c r="C60" s="334" t="s">
        <v>176</v>
      </c>
      <c r="D60" s="335">
        <v>4277</v>
      </c>
      <c r="E60" s="335">
        <v>3957</v>
      </c>
      <c r="F60" s="335">
        <v>3306</v>
      </c>
      <c r="G60" s="325">
        <f t="shared" si="2"/>
        <v>83.54814253222138</v>
      </c>
    </row>
    <row r="61" spans="1:7" ht="25.5">
      <c r="A61" s="321">
        <f t="shared" si="3"/>
        <v>16</v>
      </c>
      <c r="B61" s="333" t="s">
        <v>177</v>
      </c>
      <c r="C61" s="334" t="s">
        <v>178</v>
      </c>
      <c r="D61" s="335">
        <v>2154</v>
      </c>
      <c r="E61" s="335">
        <v>1574</v>
      </c>
      <c r="F61" s="335">
        <v>1158</v>
      </c>
      <c r="G61" s="325">
        <f t="shared" si="2"/>
        <v>73.5705209656925</v>
      </c>
    </row>
    <row r="62" spans="1:7" ht="22.5">
      <c r="A62" s="321">
        <f t="shared" si="3"/>
        <v>17</v>
      </c>
      <c r="B62" s="339" t="s">
        <v>197</v>
      </c>
      <c r="C62" s="340" t="s">
        <v>198</v>
      </c>
      <c r="D62" s="335">
        <v>72</v>
      </c>
      <c r="E62" s="335">
        <v>72</v>
      </c>
      <c r="F62" s="335">
        <v>51</v>
      </c>
      <c r="G62" s="325">
        <f t="shared" si="2"/>
        <v>70.83333333333334</v>
      </c>
    </row>
    <row r="63" spans="1:7" ht="25.5">
      <c r="A63" s="321">
        <f t="shared" si="3"/>
        <v>18</v>
      </c>
      <c r="B63" s="329" t="s">
        <v>401</v>
      </c>
      <c r="C63" s="340" t="s">
        <v>402</v>
      </c>
      <c r="D63" s="335">
        <v>0</v>
      </c>
      <c r="E63" s="335">
        <v>0</v>
      </c>
      <c r="F63" s="335">
        <v>0</v>
      </c>
      <c r="G63" s="325">
        <f t="shared" si="2"/>
      </c>
    </row>
    <row r="64" spans="1:11" s="87" customFormat="1" ht="12.75">
      <c r="A64" s="321">
        <f t="shared" si="3"/>
        <v>19</v>
      </c>
      <c r="B64" s="327" t="s">
        <v>284</v>
      </c>
      <c r="C64" s="331">
        <v>6810</v>
      </c>
      <c r="D64" s="332">
        <f>D65</f>
        <v>328</v>
      </c>
      <c r="E64" s="332">
        <f>E65</f>
        <v>328</v>
      </c>
      <c r="F64" s="332">
        <f>F65</f>
        <v>164</v>
      </c>
      <c r="G64" s="325">
        <f t="shared" si="2"/>
        <v>50</v>
      </c>
      <c r="I64" s="106">
        <f>D64</f>
        <v>328</v>
      </c>
      <c r="J64" s="106">
        <f>E64</f>
        <v>328</v>
      </c>
      <c r="K64" s="106">
        <f>F64</f>
        <v>164</v>
      </c>
    </row>
    <row r="65" spans="1:7" ht="25.5">
      <c r="A65" s="321">
        <f t="shared" si="3"/>
        <v>20</v>
      </c>
      <c r="B65" s="333" t="s">
        <v>177</v>
      </c>
      <c r="C65" s="334" t="s">
        <v>178</v>
      </c>
      <c r="D65" s="335">
        <v>328</v>
      </c>
      <c r="E65" s="335">
        <v>328</v>
      </c>
      <c r="F65" s="335">
        <v>164</v>
      </c>
      <c r="G65" s="325">
        <f t="shared" si="2"/>
        <v>50</v>
      </c>
    </row>
    <row r="66" spans="1:11" s="87" customFormat="1" ht="38.25">
      <c r="A66" s="321">
        <f t="shared" si="3"/>
        <v>21</v>
      </c>
      <c r="B66" s="327" t="s">
        <v>285</v>
      </c>
      <c r="C66" s="331">
        <v>7010</v>
      </c>
      <c r="D66" s="332">
        <f>D67+D68+D69</f>
        <v>7875</v>
      </c>
      <c r="E66" s="332">
        <f>E67+E68+E69</f>
        <v>7775</v>
      </c>
      <c r="F66" s="332">
        <f>F67+F68+F69</f>
        <v>4866</v>
      </c>
      <c r="G66" s="325">
        <f t="shared" si="2"/>
        <v>62.58520900321544</v>
      </c>
      <c r="I66" s="106">
        <f>D66+D77</f>
        <v>8549</v>
      </c>
      <c r="J66" s="106">
        <f>E66+E77</f>
        <v>8449</v>
      </c>
      <c r="K66" s="106">
        <f>F66+F77</f>
        <v>4868</v>
      </c>
    </row>
    <row r="67" spans="1:7" ht="25.5">
      <c r="A67" s="321">
        <f t="shared" si="3"/>
        <v>22</v>
      </c>
      <c r="B67" s="333" t="s">
        <v>277</v>
      </c>
      <c r="C67" s="334" t="s">
        <v>176</v>
      </c>
      <c r="D67" s="335">
        <v>4070</v>
      </c>
      <c r="E67" s="335">
        <v>4070</v>
      </c>
      <c r="F67" s="335">
        <f>1944+1487</f>
        <v>3431</v>
      </c>
      <c r="G67" s="325">
        <f t="shared" si="2"/>
        <v>84.2997542997543</v>
      </c>
    </row>
    <row r="68" spans="1:7" ht="25.5">
      <c r="A68" s="321">
        <f t="shared" si="3"/>
        <v>23</v>
      </c>
      <c r="B68" s="333" t="s">
        <v>177</v>
      </c>
      <c r="C68" s="334" t="s">
        <v>178</v>
      </c>
      <c r="D68" s="335">
        <v>3805</v>
      </c>
      <c r="E68" s="335">
        <v>3705</v>
      </c>
      <c r="F68" s="335">
        <f>1104+380</f>
        <v>1484</v>
      </c>
      <c r="G68" s="325">
        <f t="shared" si="2"/>
        <v>40.05398110661268</v>
      </c>
    </row>
    <row r="69" spans="1:7" ht="25.5">
      <c r="A69" s="321">
        <f t="shared" si="3"/>
        <v>24</v>
      </c>
      <c r="B69" s="329" t="s">
        <v>401</v>
      </c>
      <c r="C69" s="340" t="s">
        <v>402</v>
      </c>
      <c r="D69" s="335">
        <v>0</v>
      </c>
      <c r="E69" s="335">
        <v>0</v>
      </c>
      <c r="F69" s="335">
        <f>-37-12</f>
        <v>-49</v>
      </c>
      <c r="G69" s="325">
        <f t="shared" si="2"/>
      </c>
    </row>
    <row r="70" spans="1:7" s="87" customFormat="1" ht="38.25">
      <c r="A70" s="341">
        <f t="shared" si="3"/>
        <v>25</v>
      </c>
      <c r="B70" s="342" t="s">
        <v>286</v>
      </c>
      <c r="C70" s="343"/>
      <c r="D70" s="344">
        <f>D71+D73+D75+D77</f>
        <v>783</v>
      </c>
      <c r="E70" s="344">
        <f>E71+E73+E75+E77</f>
        <v>772</v>
      </c>
      <c r="F70" s="344">
        <f>F71+F73+F75+F77</f>
        <v>46</v>
      </c>
      <c r="G70" s="345">
        <f>IF(E70&lt;&gt;0,F70/E70*100,"")</f>
        <v>5.958549222797927</v>
      </c>
    </row>
    <row r="71" spans="1:7" s="87" customFormat="1" ht="25.5">
      <c r="A71" s="341">
        <f t="shared" si="3"/>
        <v>26</v>
      </c>
      <c r="B71" s="346" t="s">
        <v>275</v>
      </c>
      <c r="C71" s="347">
        <v>6110</v>
      </c>
      <c r="D71" s="348">
        <f>D72</f>
        <v>91</v>
      </c>
      <c r="E71" s="348">
        <f>E72</f>
        <v>80</v>
      </c>
      <c r="F71" s="348">
        <f>F72</f>
        <v>26</v>
      </c>
      <c r="G71" s="345">
        <f aca="true" t="shared" si="4" ref="G71:G78">IF(E71&lt;&gt;0,F71/E71*100,"")</f>
        <v>32.5</v>
      </c>
    </row>
    <row r="72" spans="1:7" ht="25.5">
      <c r="A72" s="341">
        <f t="shared" si="3"/>
        <v>27</v>
      </c>
      <c r="B72" s="349" t="s">
        <v>287</v>
      </c>
      <c r="C72" s="350">
        <v>71</v>
      </c>
      <c r="D72" s="351">
        <v>91</v>
      </c>
      <c r="E72" s="351">
        <v>80</v>
      </c>
      <c r="F72" s="351">
        <v>26</v>
      </c>
      <c r="G72" s="345">
        <f t="shared" si="4"/>
        <v>32.5</v>
      </c>
    </row>
    <row r="73" spans="1:7" s="87" customFormat="1" ht="25.5">
      <c r="A73" s="341">
        <f t="shared" si="3"/>
        <v>28</v>
      </c>
      <c r="B73" s="346" t="s">
        <v>288</v>
      </c>
      <c r="C73" s="347">
        <v>6510</v>
      </c>
      <c r="D73" s="348">
        <f>D74</f>
        <v>0</v>
      </c>
      <c r="E73" s="348">
        <f>E74</f>
        <v>0</v>
      </c>
      <c r="F73" s="348">
        <f>F74</f>
        <v>0</v>
      </c>
      <c r="G73" s="345">
        <f t="shared" si="4"/>
      </c>
    </row>
    <row r="74" spans="1:7" ht="25.5">
      <c r="A74" s="341">
        <f t="shared" si="3"/>
        <v>29</v>
      </c>
      <c r="B74" s="349" t="s">
        <v>287</v>
      </c>
      <c r="C74" s="350">
        <v>71</v>
      </c>
      <c r="D74" s="351">
        <v>0</v>
      </c>
      <c r="E74" s="351">
        <v>0</v>
      </c>
      <c r="F74" s="351">
        <v>0</v>
      </c>
      <c r="G74" s="345">
        <f t="shared" si="4"/>
      </c>
    </row>
    <row r="75" spans="1:7" s="87" customFormat="1" ht="25.5">
      <c r="A75" s="341">
        <f t="shared" si="3"/>
        <v>30</v>
      </c>
      <c r="B75" s="346" t="s">
        <v>289</v>
      </c>
      <c r="C75" s="347">
        <v>6710</v>
      </c>
      <c r="D75" s="348">
        <f>D76</f>
        <v>18</v>
      </c>
      <c r="E75" s="348">
        <f>E76</f>
        <v>18</v>
      </c>
      <c r="F75" s="348">
        <f>F76</f>
        <v>18</v>
      </c>
      <c r="G75" s="345">
        <f t="shared" si="4"/>
        <v>100</v>
      </c>
    </row>
    <row r="76" spans="1:7" ht="25.5">
      <c r="A76" s="341">
        <f t="shared" si="3"/>
        <v>31</v>
      </c>
      <c r="B76" s="352" t="s">
        <v>287</v>
      </c>
      <c r="C76" s="353">
        <v>71</v>
      </c>
      <c r="D76" s="354">
        <v>18</v>
      </c>
      <c r="E76" s="355">
        <v>18</v>
      </c>
      <c r="F76" s="354">
        <v>18</v>
      </c>
      <c r="G76" s="345">
        <f t="shared" si="4"/>
        <v>100</v>
      </c>
    </row>
    <row r="77" spans="1:7" s="87" customFormat="1" ht="38.25">
      <c r="A77" s="341">
        <f t="shared" si="3"/>
        <v>32</v>
      </c>
      <c r="B77" s="346" t="s">
        <v>290</v>
      </c>
      <c r="C77" s="347">
        <v>7010</v>
      </c>
      <c r="D77" s="348">
        <f>D78</f>
        <v>674</v>
      </c>
      <c r="E77" s="348">
        <f>E78</f>
        <v>674</v>
      </c>
      <c r="F77" s="348">
        <f>F78</f>
        <v>2</v>
      </c>
      <c r="G77" s="345">
        <f t="shared" si="4"/>
        <v>0.2967359050445104</v>
      </c>
    </row>
    <row r="78" spans="1:7" ht="25.5">
      <c r="A78" s="341">
        <f t="shared" si="3"/>
        <v>33</v>
      </c>
      <c r="B78" s="352" t="s">
        <v>287</v>
      </c>
      <c r="C78" s="353">
        <v>71</v>
      </c>
      <c r="D78" s="354">
        <v>674</v>
      </c>
      <c r="E78" s="354">
        <v>674</v>
      </c>
      <c r="F78" s="354">
        <v>2</v>
      </c>
      <c r="G78" s="345">
        <f t="shared" si="4"/>
        <v>0.2967359050445104</v>
      </c>
    </row>
    <row r="79" spans="1:7" s="105" customFormat="1" ht="14.25" customHeight="1">
      <c r="A79" s="356">
        <f t="shared" si="3"/>
        <v>34</v>
      </c>
      <c r="B79" s="357" t="s">
        <v>221</v>
      </c>
      <c r="C79" s="358">
        <v>9810</v>
      </c>
      <c r="D79" s="359">
        <f>D9-D46</f>
        <v>-1497</v>
      </c>
      <c r="E79" s="359">
        <f>E9-E46</f>
        <v>-1497</v>
      </c>
      <c r="F79" s="359">
        <f>F9-F46</f>
        <v>3222</v>
      </c>
      <c r="G79" s="360"/>
    </row>
    <row r="80" ht="12.75">
      <c r="A80" s="100"/>
    </row>
    <row r="81" spans="1:5" ht="12.75">
      <c r="A81" s="100"/>
      <c r="C81" s="107"/>
      <c r="D81" s="91"/>
      <c r="E81" s="91"/>
    </row>
    <row r="82" spans="1:5" ht="12.75">
      <c r="A82" s="94"/>
      <c r="C82" s="107"/>
      <c r="D82" s="91"/>
      <c r="E82" s="91"/>
    </row>
    <row r="83" spans="3:6" ht="12.75">
      <c r="C83" s="107"/>
      <c r="D83" s="91"/>
      <c r="E83" s="91"/>
      <c r="F83" s="93"/>
    </row>
  </sheetData>
  <sheetProtection/>
  <printOptions/>
  <pageMargins left="0.7500000000000001" right="0.7500000000000001" top="0.89" bottom="0.73" header="0.5" footer="0.37"/>
  <pageSetup fitToHeight="0" fitToWidth="0" horizontalDpi="300" verticalDpi="300" orientation="portrait" scale="94" r:id="rId1"/>
  <headerFooter alignWithMargins="0">
    <oddFooter>&amp;C&amp;P</oddFooter>
  </headerFooter>
  <rowBreaks count="1" manualBreakCount="1">
    <brk id="33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G21"/>
  <sheetViews>
    <sheetView view="pageBreakPreview" zoomScaleSheetLayoutView="100" zoomScalePageLayoutView="0" workbookViewId="0" topLeftCell="A1">
      <selection activeCell="M13" sqref="M13"/>
    </sheetView>
  </sheetViews>
  <sheetFormatPr defaultColWidth="9.140625" defaultRowHeight="12.75"/>
  <cols>
    <col min="1" max="1" width="5.00390625" style="14" customWidth="1"/>
    <col min="2" max="2" width="30.8515625" style="11" customWidth="1"/>
    <col min="3" max="3" width="9.7109375" style="12" customWidth="1"/>
    <col min="4" max="4" width="10.7109375" style="13" customWidth="1"/>
    <col min="5" max="5" width="9.8515625" style="13" customWidth="1"/>
    <col min="6" max="6" width="10.140625" style="13" customWidth="1"/>
    <col min="7" max="7" width="9.140625" style="13" customWidth="1"/>
    <col min="8" max="16384" width="9.140625" style="14" customWidth="1"/>
  </cols>
  <sheetData>
    <row r="1" spans="1:6" ht="12.75">
      <c r="A1" s="10" t="s">
        <v>0</v>
      </c>
      <c r="F1" s="13" t="s">
        <v>305</v>
      </c>
    </row>
    <row r="2" spans="1:6" ht="12.75">
      <c r="A2" s="10" t="s">
        <v>2</v>
      </c>
      <c r="C2" s="15"/>
      <c r="D2" s="16"/>
      <c r="E2" s="16"/>
      <c r="F2" s="40" t="s">
        <v>354</v>
      </c>
    </row>
    <row r="3" spans="1:5" ht="12.75">
      <c r="A3" s="17"/>
      <c r="C3" s="15"/>
      <c r="D3" s="16"/>
      <c r="E3" s="16"/>
    </row>
    <row r="4" spans="2:5" ht="12.75">
      <c r="B4" s="18"/>
      <c r="C4" s="41" t="s">
        <v>384</v>
      </c>
      <c r="D4" s="16"/>
      <c r="E4" s="16"/>
    </row>
    <row r="5" spans="2:7" ht="12.75">
      <c r="B5" s="50"/>
      <c r="C5" s="3" t="s">
        <v>380</v>
      </c>
      <c r="D5" s="52"/>
      <c r="E5" s="52"/>
      <c r="F5" s="52"/>
      <c r="G5" s="19"/>
    </row>
    <row r="6" spans="1:7" ht="12.75">
      <c r="A6" s="20"/>
      <c r="B6" s="18"/>
      <c r="C6" s="21"/>
      <c r="D6" s="19"/>
      <c r="E6" s="19"/>
      <c r="F6" s="19"/>
      <c r="G6" s="19"/>
    </row>
    <row r="7" spans="1:6" ht="12.75">
      <c r="A7" s="22"/>
      <c r="F7" s="165" t="s">
        <v>4</v>
      </c>
    </row>
    <row r="8" spans="1:7" ht="38.25">
      <c r="A8" s="4" t="s">
        <v>5</v>
      </c>
      <c r="B8" s="5" t="s">
        <v>6</v>
      </c>
      <c r="C8" s="6" t="s">
        <v>7</v>
      </c>
      <c r="D8" s="6" t="s">
        <v>377</v>
      </c>
      <c r="E8" s="6" t="s">
        <v>378</v>
      </c>
      <c r="F8" s="6" t="s">
        <v>381</v>
      </c>
      <c r="G8" s="6" t="s">
        <v>8</v>
      </c>
    </row>
    <row r="9" spans="1:7" ht="12.75">
      <c r="A9" s="4">
        <v>1</v>
      </c>
      <c r="B9" s="23" t="s">
        <v>347</v>
      </c>
      <c r="C9" s="134">
        <v>4107</v>
      </c>
      <c r="D9" s="140">
        <f aca="true" t="shared" si="0" ref="D9:F10">D10</f>
        <v>0</v>
      </c>
      <c r="E9" s="140">
        <f t="shared" si="0"/>
        <v>0</v>
      </c>
      <c r="F9" s="140">
        <f t="shared" si="0"/>
        <v>0</v>
      </c>
      <c r="G9" s="141" t="e">
        <f>F9/E9</f>
        <v>#DIV/0!</v>
      </c>
    </row>
    <row r="10" spans="1:7" ht="25.5">
      <c r="A10" s="4">
        <v>2</v>
      </c>
      <c r="B10" s="5" t="s">
        <v>348</v>
      </c>
      <c r="C10" s="135">
        <v>41070200</v>
      </c>
      <c r="D10" s="142">
        <f t="shared" si="0"/>
        <v>0</v>
      </c>
      <c r="E10" s="142">
        <f t="shared" si="0"/>
        <v>0</v>
      </c>
      <c r="F10" s="142">
        <f t="shared" si="0"/>
        <v>0</v>
      </c>
      <c r="G10" s="141" t="e">
        <f>F10/E10</f>
        <v>#DIV/0!</v>
      </c>
    </row>
    <row r="11" spans="1:7" ht="25.5">
      <c r="A11" s="4">
        <v>3</v>
      </c>
      <c r="B11" s="5" t="s">
        <v>348</v>
      </c>
      <c r="C11" s="135">
        <v>41070201</v>
      </c>
      <c r="D11" s="142">
        <v>0</v>
      </c>
      <c r="E11" s="142">
        <v>0</v>
      </c>
      <c r="F11" s="167">
        <v>0</v>
      </c>
      <c r="G11" s="141" t="e">
        <f>F11/E11</f>
        <v>#DIV/0!</v>
      </c>
    </row>
    <row r="12" spans="1:7" s="25" customFormat="1" ht="12.75">
      <c r="A12" s="4">
        <v>4</v>
      </c>
      <c r="B12" s="23" t="s">
        <v>304</v>
      </c>
      <c r="C12" s="134" t="s">
        <v>329</v>
      </c>
      <c r="D12" s="140">
        <f>D13</f>
        <v>0</v>
      </c>
      <c r="E12" s="140">
        <f>E13</f>
        <v>0</v>
      </c>
      <c r="F12" s="140">
        <f>F13</f>
        <v>0</v>
      </c>
      <c r="G12" s="141" t="e">
        <f>F12/E12</f>
        <v>#DIV/0!</v>
      </c>
    </row>
    <row r="13" spans="1:7" s="10" customFormat="1" ht="25.5">
      <c r="A13" s="4">
        <v>5</v>
      </c>
      <c r="B13" s="26" t="s">
        <v>303</v>
      </c>
      <c r="C13" s="136"/>
      <c r="D13" s="143">
        <f>D14+D17</f>
        <v>0</v>
      </c>
      <c r="E13" s="143">
        <f>E14+E17</f>
        <v>0</v>
      </c>
      <c r="F13" s="143">
        <f>F14+F17</f>
        <v>0</v>
      </c>
      <c r="G13" s="141" t="e">
        <f aca="true" t="shared" si="1" ref="G13:G18">F13/E13</f>
        <v>#DIV/0!</v>
      </c>
    </row>
    <row r="14" spans="1:7" s="10" customFormat="1" ht="25.5">
      <c r="A14" s="4">
        <v>6</v>
      </c>
      <c r="B14" s="28" t="s">
        <v>298</v>
      </c>
      <c r="C14" s="137" t="s">
        <v>299</v>
      </c>
      <c r="D14" s="144">
        <f>D15+D16</f>
        <v>0</v>
      </c>
      <c r="E14" s="144">
        <f>E15+E16</f>
        <v>0</v>
      </c>
      <c r="F14" s="144">
        <f>F15+F16</f>
        <v>0</v>
      </c>
      <c r="G14" s="141" t="e">
        <f t="shared" si="1"/>
        <v>#DIV/0!</v>
      </c>
    </row>
    <row r="15" spans="1:7" s="7" customFormat="1" ht="33.75">
      <c r="A15" s="4">
        <v>7</v>
      </c>
      <c r="B15" s="9" t="s">
        <v>302</v>
      </c>
      <c r="C15" s="138">
        <v>56</v>
      </c>
      <c r="D15" s="145">
        <v>0</v>
      </c>
      <c r="E15" s="145">
        <v>0</v>
      </c>
      <c r="F15" s="145">
        <v>0</v>
      </c>
      <c r="G15" s="141" t="e">
        <f t="shared" si="1"/>
        <v>#DIV/0!</v>
      </c>
    </row>
    <row r="16" spans="1:7" ht="25.5">
      <c r="A16" s="4">
        <v>8</v>
      </c>
      <c r="B16" s="30" t="s">
        <v>301</v>
      </c>
      <c r="C16" s="139">
        <v>71</v>
      </c>
      <c r="D16" s="145">
        <v>0</v>
      </c>
      <c r="E16" s="145">
        <v>0</v>
      </c>
      <c r="F16" s="145">
        <v>0</v>
      </c>
      <c r="G16" s="141" t="e">
        <f t="shared" si="1"/>
        <v>#DIV/0!</v>
      </c>
    </row>
    <row r="17" spans="1:7" s="10" customFormat="1" ht="12.75">
      <c r="A17" s="4">
        <v>9</v>
      </c>
      <c r="B17" s="28" t="s">
        <v>300</v>
      </c>
      <c r="C17" s="137" t="s">
        <v>306</v>
      </c>
      <c r="D17" s="144">
        <f>D18</f>
        <v>0</v>
      </c>
      <c r="E17" s="144">
        <f>E18</f>
        <v>0</v>
      </c>
      <c r="F17" s="144">
        <f>F18</f>
        <v>0</v>
      </c>
      <c r="G17" s="141" t="e">
        <f t="shared" si="1"/>
        <v>#DIV/0!</v>
      </c>
    </row>
    <row r="18" spans="1:7" ht="25.5">
      <c r="A18" s="4">
        <v>10</v>
      </c>
      <c r="B18" s="30" t="s">
        <v>301</v>
      </c>
      <c r="C18" s="139">
        <v>71</v>
      </c>
      <c r="D18" s="145">
        <v>0</v>
      </c>
      <c r="E18" s="145">
        <v>0</v>
      </c>
      <c r="F18" s="145">
        <v>0</v>
      </c>
      <c r="G18" s="141" t="e">
        <f t="shared" si="1"/>
        <v>#DIV/0!</v>
      </c>
    </row>
    <row r="19" spans="1:5" ht="12.75">
      <c r="A19" s="22"/>
      <c r="C19" s="32"/>
      <c r="D19" s="14"/>
      <c r="E19" s="14"/>
    </row>
    <row r="20" spans="1:5" ht="12.75">
      <c r="A20" s="17"/>
      <c r="C20" s="32"/>
      <c r="D20" s="14"/>
      <c r="E20" s="14"/>
    </row>
    <row r="21" spans="3:6" ht="12.75">
      <c r="C21" s="32"/>
      <c r="D21" s="14"/>
      <c r="E21" s="14"/>
      <c r="F21" s="16"/>
    </row>
  </sheetData>
  <sheetProtection sheet="1"/>
  <printOptions/>
  <pageMargins left="0.7500000000000001" right="0.7500000000000001" top="1" bottom="1" header="0.5" footer="0.5"/>
  <pageSetup fitToHeight="0" fitToWidth="0" horizontalDpi="1200" verticalDpi="1200" orientation="portrait" paperSize="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P27"/>
  <sheetViews>
    <sheetView view="pageBreakPreview" zoomScaleSheetLayoutView="100" zoomScalePageLayoutView="0" workbookViewId="0" topLeftCell="A1">
      <selection activeCell="L22" sqref="L22"/>
    </sheetView>
  </sheetViews>
  <sheetFormatPr defaultColWidth="9.140625" defaultRowHeight="12.75"/>
  <cols>
    <col min="1" max="1" width="5.00390625" style="14" customWidth="1"/>
    <col min="2" max="2" width="31.8515625" style="11" customWidth="1"/>
    <col min="3" max="3" width="9.140625" style="12" customWidth="1"/>
    <col min="4" max="4" width="10.00390625" style="13" customWidth="1"/>
    <col min="5" max="5" width="11.140625" style="13" customWidth="1"/>
    <col min="6" max="6" width="10.421875" style="13" customWidth="1"/>
    <col min="7" max="7" width="9.28125" style="155" customWidth="1"/>
    <col min="8" max="16384" width="9.140625" style="14" customWidth="1"/>
  </cols>
  <sheetData>
    <row r="1" spans="1:6" ht="12.75">
      <c r="A1" s="10" t="s">
        <v>0</v>
      </c>
      <c r="F1" s="13" t="s">
        <v>305</v>
      </c>
    </row>
    <row r="2" spans="1:6" ht="12.75">
      <c r="A2" s="10" t="s">
        <v>2</v>
      </c>
      <c r="C2" s="15"/>
      <c r="D2" s="16"/>
      <c r="E2" s="16"/>
      <c r="F2" s="40" t="s">
        <v>355</v>
      </c>
    </row>
    <row r="3" spans="1:5" ht="12.75">
      <c r="A3" s="17"/>
      <c r="C3" s="15"/>
      <c r="D3" s="16"/>
      <c r="E3" s="16"/>
    </row>
    <row r="4" spans="2:5" ht="12.75">
      <c r="B4" s="18"/>
      <c r="C4" s="41" t="s">
        <v>360</v>
      </c>
      <c r="D4" s="16"/>
      <c r="E4" s="16"/>
    </row>
    <row r="5" spans="2:7" ht="12.75">
      <c r="B5" s="50"/>
      <c r="C5" s="3" t="s">
        <v>412</v>
      </c>
      <c r="D5" s="52"/>
      <c r="E5" s="52"/>
      <c r="F5" s="52"/>
      <c r="G5" s="156"/>
    </row>
    <row r="6" spans="1:7" ht="12.75">
      <c r="A6" s="20"/>
      <c r="B6" s="18"/>
      <c r="C6" s="21"/>
      <c r="D6" s="19"/>
      <c r="E6" s="19"/>
      <c r="F6" s="19"/>
      <c r="G6" s="156"/>
    </row>
    <row r="7" spans="1:6" ht="12.75">
      <c r="A7" s="22"/>
      <c r="F7" s="165" t="s">
        <v>4</v>
      </c>
    </row>
    <row r="8" spans="1:12" ht="38.25">
      <c r="A8" s="4" t="s">
        <v>5</v>
      </c>
      <c r="B8" s="5" t="s">
        <v>6</v>
      </c>
      <c r="C8" s="6" t="s">
        <v>7</v>
      </c>
      <c r="D8" s="6" t="s">
        <v>408</v>
      </c>
      <c r="E8" s="6" t="s">
        <v>409</v>
      </c>
      <c r="F8" s="6" t="s">
        <v>410</v>
      </c>
      <c r="G8" s="6" t="s">
        <v>8</v>
      </c>
      <c r="L8" s="112"/>
    </row>
    <row r="9" spans="1:7" s="25" customFormat="1" ht="25.5">
      <c r="A9" s="113">
        <v>1</v>
      </c>
      <c r="B9" s="23" t="s">
        <v>330</v>
      </c>
      <c r="C9" s="134" t="s">
        <v>331</v>
      </c>
      <c r="D9" s="24">
        <f>D11+D14</f>
        <v>0</v>
      </c>
      <c r="E9" s="24">
        <f>E11+E14</f>
        <v>0</v>
      </c>
      <c r="F9" s="24">
        <f>F11+F14</f>
        <v>0</v>
      </c>
      <c r="G9" s="157" t="e">
        <f>F9/E9</f>
        <v>#DIV/0!</v>
      </c>
    </row>
    <row r="10" spans="1:7" s="10" customFormat="1" ht="12.75">
      <c r="A10" s="113">
        <f>A9+1</f>
        <v>2</v>
      </c>
      <c r="B10" s="26" t="s">
        <v>332</v>
      </c>
      <c r="C10" s="136" t="s">
        <v>13</v>
      </c>
      <c r="D10" s="27">
        <f>D11+D17+D14</f>
        <v>0</v>
      </c>
      <c r="E10" s="27">
        <f>E11+E17+E14</f>
        <v>0</v>
      </c>
      <c r="F10" s="27">
        <f>F11+F17+F14</f>
        <v>0</v>
      </c>
      <c r="G10" s="158" t="e">
        <f>F10/E10</f>
        <v>#DIV/0!</v>
      </c>
    </row>
    <row r="11" spans="1:7" s="10" customFormat="1" ht="22.5">
      <c r="A11" s="113">
        <f aca="true" t="shared" si="0" ref="A11:A27">A10+1</f>
        <v>3</v>
      </c>
      <c r="B11" s="114" t="s">
        <v>333</v>
      </c>
      <c r="C11" s="137" t="s">
        <v>334</v>
      </c>
      <c r="D11" s="29">
        <f>D12</f>
        <v>0</v>
      </c>
      <c r="E11" s="29">
        <f>E12+E16</f>
        <v>0</v>
      </c>
      <c r="F11" s="29">
        <f>F12+F16</f>
        <v>0</v>
      </c>
      <c r="G11" s="158">
        <v>0</v>
      </c>
    </row>
    <row r="12" spans="1:16" s="7" customFormat="1" ht="33.75">
      <c r="A12" s="113">
        <f t="shared" si="0"/>
        <v>4</v>
      </c>
      <c r="B12" s="115" t="s">
        <v>335</v>
      </c>
      <c r="C12" s="138">
        <v>370806</v>
      </c>
      <c r="D12" s="31">
        <v>0</v>
      </c>
      <c r="E12" s="31">
        <v>0</v>
      </c>
      <c r="F12" s="169">
        <v>0</v>
      </c>
      <c r="G12" s="158">
        <v>0</v>
      </c>
      <c r="P12" s="170"/>
    </row>
    <row r="13" spans="1:7" s="7" customFormat="1" ht="33.75">
      <c r="A13" s="113">
        <f t="shared" si="0"/>
        <v>5</v>
      </c>
      <c r="B13" s="115" t="s">
        <v>374</v>
      </c>
      <c r="C13" s="138">
        <v>40081502</v>
      </c>
      <c r="D13" s="31">
        <v>0</v>
      </c>
      <c r="E13" s="31">
        <v>0</v>
      </c>
      <c r="F13" s="31">
        <v>0</v>
      </c>
      <c r="G13" s="158">
        <v>0</v>
      </c>
    </row>
    <row r="14" spans="1:7" s="7" customFormat="1" ht="12.75">
      <c r="A14" s="113">
        <f t="shared" si="0"/>
        <v>6</v>
      </c>
      <c r="B14" s="85" t="s">
        <v>345</v>
      </c>
      <c r="C14" s="149">
        <v>4208</v>
      </c>
      <c r="D14" s="29">
        <f>D15</f>
        <v>0</v>
      </c>
      <c r="E14" s="29">
        <f>E15</f>
        <v>0</v>
      </c>
      <c r="F14" s="29">
        <f>F15</f>
        <v>0</v>
      </c>
      <c r="G14" s="158" t="e">
        <f>F14/E14</f>
        <v>#DIV/0!</v>
      </c>
    </row>
    <row r="15" spans="1:7" s="7" customFormat="1" ht="22.5">
      <c r="A15" s="113">
        <f t="shared" si="0"/>
        <v>7</v>
      </c>
      <c r="B15" s="115" t="s">
        <v>346</v>
      </c>
      <c r="C15" s="138">
        <v>420860</v>
      </c>
      <c r="D15" s="31">
        <v>0</v>
      </c>
      <c r="E15" s="31">
        <v>0</v>
      </c>
      <c r="F15" s="31">
        <v>0</v>
      </c>
      <c r="G15" s="158"/>
    </row>
    <row r="16" spans="1:7" ht="22.5">
      <c r="A16" s="113">
        <f t="shared" si="0"/>
        <v>8</v>
      </c>
      <c r="B16" s="116" t="s">
        <v>336</v>
      </c>
      <c r="C16" s="146" t="s">
        <v>337</v>
      </c>
      <c r="D16" s="117">
        <f>D17</f>
        <v>0</v>
      </c>
      <c r="E16" s="117">
        <f>E17</f>
        <v>0</v>
      </c>
      <c r="F16" s="31">
        <v>0</v>
      </c>
      <c r="G16" s="158">
        <v>0</v>
      </c>
    </row>
    <row r="17" spans="1:7" s="10" customFormat="1" ht="12.75">
      <c r="A17" s="113">
        <f t="shared" si="0"/>
        <v>9</v>
      </c>
      <c r="B17" s="116" t="s">
        <v>153</v>
      </c>
      <c r="C17" s="110" t="s">
        <v>338</v>
      </c>
      <c r="D17" s="111">
        <v>0</v>
      </c>
      <c r="E17" s="111">
        <v>0</v>
      </c>
      <c r="F17" s="111">
        <v>0</v>
      </c>
      <c r="G17" s="158">
        <v>0</v>
      </c>
    </row>
    <row r="18" spans="1:7" s="7" customFormat="1" ht="51">
      <c r="A18" s="113">
        <f t="shared" si="0"/>
        <v>10</v>
      </c>
      <c r="B18" s="118" t="s">
        <v>339</v>
      </c>
      <c r="C18" s="84"/>
      <c r="D18" s="119">
        <f>D19+D22+D24</f>
        <v>0</v>
      </c>
      <c r="E18" s="119">
        <f>E19+E22+E24</f>
        <v>0</v>
      </c>
      <c r="F18" s="119">
        <f>F19+F22+F24</f>
        <v>0</v>
      </c>
      <c r="G18" s="158" t="e">
        <f>F18/E18</f>
        <v>#DIV/0!</v>
      </c>
    </row>
    <row r="19" spans="1:11" s="10" customFormat="1" ht="12.75">
      <c r="A19" s="113">
        <f t="shared" si="0"/>
        <v>11</v>
      </c>
      <c r="B19" s="120" t="s">
        <v>340</v>
      </c>
      <c r="C19" s="147" t="s">
        <v>341</v>
      </c>
      <c r="D19" s="121">
        <f>D21+D20</f>
        <v>0</v>
      </c>
      <c r="E19" s="121">
        <f>E21+E20</f>
        <v>0</v>
      </c>
      <c r="F19" s="121">
        <f>F21+F20</f>
        <v>0</v>
      </c>
      <c r="G19" s="158" t="e">
        <f>F19/E19</f>
        <v>#DIV/0!</v>
      </c>
      <c r="I19" s="122"/>
      <c r="J19" s="122"/>
      <c r="K19" s="122"/>
    </row>
    <row r="20" spans="1:7" ht="22.5">
      <c r="A20" s="113">
        <f t="shared" si="0"/>
        <v>12</v>
      </c>
      <c r="B20" s="123" t="s">
        <v>342</v>
      </c>
      <c r="C20" s="148" t="s">
        <v>180</v>
      </c>
      <c r="D20" s="124">
        <v>0</v>
      </c>
      <c r="E20" s="124">
        <v>0</v>
      </c>
      <c r="F20" s="121">
        <v>0</v>
      </c>
      <c r="G20" s="158">
        <v>0</v>
      </c>
    </row>
    <row r="21" spans="1:7" ht="33.75">
      <c r="A21" s="113">
        <f t="shared" si="0"/>
        <v>13</v>
      </c>
      <c r="B21" s="9" t="s">
        <v>211</v>
      </c>
      <c r="C21" s="148" t="s">
        <v>215</v>
      </c>
      <c r="D21" s="124">
        <v>0</v>
      </c>
      <c r="E21" s="124">
        <v>0</v>
      </c>
      <c r="F21" s="121">
        <v>0</v>
      </c>
      <c r="G21" s="158" t="e">
        <f>F21/E21</f>
        <v>#DIV/0!</v>
      </c>
    </row>
    <row r="22" spans="1:7" s="7" customFormat="1" ht="12.75">
      <c r="A22" s="113">
        <f t="shared" si="0"/>
        <v>14</v>
      </c>
      <c r="B22" s="125" t="s">
        <v>343</v>
      </c>
      <c r="C22" s="149">
        <v>6708</v>
      </c>
      <c r="D22" s="126">
        <f>D23</f>
        <v>0</v>
      </c>
      <c r="E22" s="126">
        <f>E23</f>
        <v>0</v>
      </c>
      <c r="F22" s="121">
        <f>F23</f>
        <v>0</v>
      </c>
      <c r="G22" s="158">
        <v>0</v>
      </c>
    </row>
    <row r="23" spans="1:7" ht="33.75">
      <c r="A23" s="113">
        <f t="shared" si="0"/>
        <v>15</v>
      </c>
      <c r="B23" s="9" t="s">
        <v>211</v>
      </c>
      <c r="C23" s="148" t="s">
        <v>215</v>
      </c>
      <c r="D23" s="124">
        <v>0</v>
      </c>
      <c r="E23" s="124">
        <v>0</v>
      </c>
      <c r="F23" s="121">
        <v>0</v>
      </c>
      <c r="G23" s="158">
        <v>0</v>
      </c>
    </row>
    <row r="24" spans="1:7" s="7" customFormat="1" ht="12.75">
      <c r="A24" s="113">
        <f t="shared" si="0"/>
        <v>16</v>
      </c>
      <c r="B24" s="125" t="s">
        <v>344</v>
      </c>
      <c r="C24" s="149">
        <v>6802</v>
      </c>
      <c r="D24" s="126">
        <f>D25+D26</f>
        <v>0</v>
      </c>
      <c r="E24" s="126">
        <f>E25+E26</f>
        <v>0</v>
      </c>
      <c r="F24" s="126">
        <f>F25+F26</f>
        <v>0</v>
      </c>
      <c r="G24" s="158">
        <v>0</v>
      </c>
    </row>
    <row r="25" spans="1:7" ht="33.75">
      <c r="A25" s="113">
        <f t="shared" si="0"/>
        <v>17</v>
      </c>
      <c r="B25" s="9" t="s">
        <v>211</v>
      </c>
      <c r="C25" s="148" t="s">
        <v>215</v>
      </c>
      <c r="D25" s="124">
        <v>0</v>
      </c>
      <c r="E25" s="124">
        <v>0</v>
      </c>
      <c r="F25" s="121">
        <v>0</v>
      </c>
      <c r="G25" s="158">
        <v>0</v>
      </c>
    </row>
    <row r="26" spans="1:7" ht="12.75">
      <c r="A26" s="113">
        <f t="shared" si="0"/>
        <v>18</v>
      </c>
      <c r="B26" s="127"/>
      <c r="C26" s="148"/>
      <c r="D26" s="124"/>
      <c r="E26" s="124"/>
      <c r="F26" s="124"/>
      <c r="G26" s="159"/>
    </row>
    <row r="27" spans="1:7" ht="12.75">
      <c r="A27" s="113">
        <f t="shared" si="0"/>
        <v>19</v>
      </c>
      <c r="B27" s="103" t="s">
        <v>221</v>
      </c>
      <c r="C27" s="134" t="s">
        <v>357</v>
      </c>
      <c r="D27" s="104">
        <f>D9-D18</f>
        <v>0</v>
      </c>
      <c r="E27" s="104">
        <f>E9-E18</f>
        <v>0</v>
      </c>
      <c r="F27" s="104">
        <f>F9-F18</f>
        <v>0</v>
      </c>
      <c r="G27" s="152"/>
    </row>
  </sheetData>
  <sheetProtection/>
  <printOptions/>
  <pageMargins left="0.7500000000000001" right="0.7500000000000001" top="1" bottom="1" header="0.5" footer="0.5"/>
  <pageSetup fitToHeight="0" fitToWidth="0" horizontalDpi="1200" verticalDpi="1200" orientation="portrait" paperSize="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6"/>
  <sheetViews>
    <sheetView view="pageBreakPreview" zoomScaleSheetLayoutView="100" zoomScalePageLayoutView="0" workbookViewId="0" topLeftCell="A17">
      <selection activeCell="J17" sqref="J17"/>
    </sheetView>
  </sheetViews>
  <sheetFormatPr defaultColWidth="9.140625" defaultRowHeight="12.75"/>
  <cols>
    <col min="1" max="1" width="5.00390625" style="14" customWidth="1"/>
    <col min="2" max="2" width="30.8515625" style="11" customWidth="1"/>
    <col min="3" max="3" width="9.7109375" style="12" customWidth="1"/>
    <col min="4" max="4" width="10.7109375" style="181" customWidth="1"/>
    <col min="5" max="5" width="9.8515625" style="13" customWidth="1"/>
    <col min="6" max="6" width="10.140625" style="177" customWidth="1"/>
    <col min="7" max="7" width="10.00390625" style="13" customWidth="1"/>
    <col min="8" max="16384" width="9.140625" style="14" customWidth="1"/>
  </cols>
  <sheetData>
    <row r="1" spans="1:6" ht="12.75">
      <c r="A1" s="10" t="s">
        <v>428</v>
      </c>
      <c r="F1" s="177" t="s">
        <v>305</v>
      </c>
    </row>
    <row r="2" spans="1:6" ht="12.75">
      <c r="A2" s="10" t="s">
        <v>2</v>
      </c>
      <c r="C2" s="15"/>
      <c r="D2" s="182"/>
      <c r="E2" s="16"/>
      <c r="F2" s="185" t="s">
        <v>354</v>
      </c>
    </row>
    <row r="3" spans="1:5" ht="12.75">
      <c r="A3" s="17"/>
      <c r="C3" s="15"/>
      <c r="D3" s="182"/>
      <c r="E3" s="16"/>
    </row>
    <row r="4" spans="2:5" ht="12.75">
      <c r="B4" s="18"/>
      <c r="C4" s="41" t="s">
        <v>384</v>
      </c>
      <c r="D4" s="182"/>
      <c r="E4" s="16"/>
    </row>
    <row r="5" spans="2:7" ht="12.75">
      <c r="B5" s="172"/>
      <c r="C5" s="3" t="s">
        <v>429</v>
      </c>
      <c r="D5" s="183"/>
      <c r="E5" s="173"/>
      <c r="F5" s="179"/>
      <c r="G5" s="19"/>
    </row>
    <row r="6" spans="1:7" ht="12.75">
      <c r="A6" s="20"/>
      <c r="B6" s="18"/>
      <c r="C6" s="21"/>
      <c r="D6" s="184"/>
      <c r="E6" s="19"/>
      <c r="F6" s="180"/>
      <c r="G6" s="19"/>
    </row>
    <row r="7" spans="1:6" ht="12.75">
      <c r="A7" s="22"/>
      <c r="F7" s="186" t="s">
        <v>4</v>
      </c>
    </row>
    <row r="8" spans="1:7" ht="63.75">
      <c r="A8" s="4" t="s">
        <v>5</v>
      </c>
      <c r="B8" s="5" t="s">
        <v>6</v>
      </c>
      <c r="C8" s="6" t="s">
        <v>7</v>
      </c>
      <c r="D8" s="6" t="s">
        <v>430</v>
      </c>
      <c r="E8" s="6" t="s">
        <v>431</v>
      </c>
      <c r="F8" s="6" t="s">
        <v>432</v>
      </c>
      <c r="G8" s="6" t="s">
        <v>356</v>
      </c>
    </row>
    <row r="9" spans="1:7" ht="12.75">
      <c r="A9" s="361">
        <v>1</v>
      </c>
      <c r="B9" s="362" t="s">
        <v>347</v>
      </c>
      <c r="C9" s="363">
        <v>4107</v>
      </c>
      <c r="D9" s="364">
        <f aca="true" t="shared" si="0" ref="D9:F10">D10</f>
        <v>1993</v>
      </c>
      <c r="E9" s="365">
        <f t="shared" si="0"/>
        <v>5906</v>
      </c>
      <c r="F9" s="365">
        <f t="shared" si="0"/>
        <v>3236</v>
      </c>
      <c r="G9" s="365">
        <f>IF(E9&lt;&gt;0,F9/E9*100,"")</f>
        <v>54.79173721639011</v>
      </c>
    </row>
    <row r="10" spans="1:7" ht="25.5" hidden="1">
      <c r="A10" s="361">
        <v>2</v>
      </c>
      <c r="B10" s="366" t="s">
        <v>348</v>
      </c>
      <c r="C10" s="367">
        <v>41070200</v>
      </c>
      <c r="D10" s="368">
        <f t="shared" si="0"/>
        <v>1993</v>
      </c>
      <c r="E10" s="369">
        <f t="shared" si="0"/>
        <v>5906</v>
      </c>
      <c r="F10" s="369">
        <f t="shared" si="0"/>
        <v>3236</v>
      </c>
      <c r="G10" s="365">
        <f aca="true" t="shared" si="1" ref="G10:G23">IF(E10&lt;&gt;0,F10/E10*100,"")</f>
        <v>54.79173721639011</v>
      </c>
    </row>
    <row r="11" spans="1:7" ht="25.5">
      <c r="A11" s="361">
        <v>3</v>
      </c>
      <c r="B11" s="366" t="s">
        <v>348</v>
      </c>
      <c r="C11" s="367">
        <v>410702</v>
      </c>
      <c r="D11" s="368">
        <v>1993</v>
      </c>
      <c r="E11" s="369">
        <v>5906</v>
      </c>
      <c r="F11" s="369">
        <v>3236</v>
      </c>
      <c r="G11" s="365">
        <f t="shared" si="1"/>
        <v>54.79173721639011</v>
      </c>
    </row>
    <row r="12" spans="1:7" s="25" customFormat="1" ht="12.75">
      <c r="A12" s="370">
        <v>4</v>
      </c>
      <c r="B12" s="371" t="s">
        <v>304</v>
      </c>
      <c r="C12" s="372" t="s">
        <v>329</v>
      </c>
      <c r="D12" s="373">
        <f>D15+D17+D20+D18+D22</f>
        <v>1993</v>
      </c>
      <c r="E12" s="373">
        <f>E15+E17+E20+E18+E22</f>
        <v>5906</v>
      </c>
      <c r="F12" s="373">
        <f>F15+F17+F20+F18+F22</f>
        <v>1748</v>
      </c>
      <c r="G12" s="365">
        <f t="shared" si="1"/>
        <v>29.597019979681683</v>
      </c>
    </row>
    <row r="13" spans="1:7" s="10" customFormat="1" ht="25.5">
      <c r="A13" s="370">
        <v>5</v>
      </c>
      <c r="B13" s="374" t="s">
        <v>303</v>
      </c>
      <c r="C13" s="375"/>
      <c r="D13" s="373">
        <f>D15+D17+D19+D21+D23</f>
        <v>1993</v>
      </c>
      <c r="E13" s="373">
        <f>E15+E17+E19+E21+E23</f>
        <v>5906</v>
      </c>
      <c r="F13" s="373">
        <f>F15+F17+F19+F21+F23</f>
        <v>1748</v>
      </c>
      <c r="G13" s="365">
        <f t="shared" si="1"/>
        <v>29.597019979681683</v>
      </c>
    </row>
    <row r="14" spans="1:7" s="10" customFormat="1" ht="12.75">
      <c r="A14" s="370">
        <v>6</v>
      </c>
      <c r="B14" s="376" t="s">
        <v>413</v>
      </c>
      <c r="C14" s="376">
        <v>6507</v>
      </c>
      <c r="D14" s="377">
        <f>D15</f>
        <v>417</v>
      </c>
      <c r="E14" s="377">
        <f>E15</f>
        <v>934</v>
      </c>
      <c r="F14" s="377">
        <f>F15</f>
        <v>438</v>
      </c>
      <c r="G14" s="365">
        <f t="shared" si="1"/>
        <v>46.895074946466806</v>
      </c>
    </row>
    <row r="15" spans="1:7" s="10" customFormat="1" ht="33.75">
      <c r="A15" s="370">
        <v>7</v>
      </c>
      <c r="B15" s="378" t="s">
        <v>302</v>
      </c>
      <c r="C15" s="376">
        <v>58</v>
      </c>
      <c r="D15" s="377">
        <v>417</v>
      </c>
      <c r="E15" s="377">
        <v>934</v>
      </c>
      <c r="F15" s="377">
        <v>438</v>
      </c>
      <c r="G15" s="365">
        <f t="shared" si="1"/>
        <v>46.895074946466806</v>
      </c>
    </row>
    <row r="16" spans="1:7" s="10" customFormat="1" ht="12.75">
      <c r="A16" s="370">
        <v>8</v>
      </c>
      <c r="B16" s="376" t="s">
        <v>414</v>
      </c>
      <c r="C16" s="376">
        <v>6707</v>
      </c>
      <c r="D16" s="377">
        <f>D17</f>
        <v>1576</v>
      </c>
      <c r="E16" s="377">
        <f>E17</f>
        <v>1727</v>
      </c>
      <c r="F16" s="377">
        <f>F17</f>
        <v>176</v>
      </c>
      <c r="G16" s="365">
        <f t="shared" si="1"/>
        <v>10.191082802547772</v>
      </c>
    </row>
    <row r="17" spans="1:7" s="10" customFormat="1" ht="33.75">
      <c r="A17" s="370"/>
      <c r="B17" s="378" t="s">
        <v>302</v>
      </c>
      <c r="C17" s="376">
        <v>58</v>
      </c>
      <c r="D17" s="377">
        <v>1576</v>
      </c>
      <c r="E17" s="377">
        <v>1727</v>
      </c>
      <c r="F17" s="377">
        <v>176</v>
      </c>
      <c r="G17" s="365">
        <f t="shared" si="1"/>
        <v>10.191082802547772</v>
      </c>
    </row>
    <row r="18" spans="1:7" s="10" customFormat="1" ht="12.75">
      <c r="A18" s="370"/>
      <c r="B18" s="376" t="s">
        <v>425</v>
      </c>
      <c r="C18" s="376">
        <v>6807</v>
      </c>
      <c r="D18" s="377">
        <f>D19</f>
        <v>0</v>
      </c>
      <c r="E18" s="377">
        <f>E19</f>
        <v>45</v>
      </c>
      <c r="F18" s="377">
        <f>F19</f>
        <v>8</v>
      </c>
      <c r="G18" s="365">
        <f t="shared" si="1"/>
        <v>17.77777777777778</v>
      </c>
    </row>
    <row r="19" spans="1:7" s="10" customFormat="1" ht="33.75">
      <c r="A19" s="370"/>
      <c r="B19" s="378" t="s">
        <v>302</v>
      </c>
      <c r="C19" s="376">
        <v>58</v>
      </c>
      <c r="D19" s="377">
        <v>0</v>
      </c>
      <c r="E19" s="377">
        <v>45</v>
      </c>
      <c r="F19" s="377">
        <v>8</v>
      </c>
      <c r="G19" s="365">
        <f t="shared" si="1"/>
        <v>17.77777777777778</v>
      </c>
    </row>
    <row r="20" spans="1:7" s="10" customFormat="1" ht="25.5">
      <c r="A20" s="370">
        <v>9</v>
      </c>
      <c r="B20" s="376" t="s">
        <v>298</v>
      </c>
      <c r="C20" s="379" t="s">
        <v>299</v>
      </c>
      <c r="D20" s="380">
        <f>D21</f>
        <v>0</v>
      </c>
      <c r="E20" s="380">
        <f>E21</f>
        <v>2935</v>
      </c>
      <c r="F20" s="380">
        <f>F21</f>
        <v>1059</v>
      </c>
      <c r="G20" s="365">
        <f t="shared" si="1"/>
        <v>36.08177172061329</v>
      </c>
    </row>
    <row r="21" spans="1:7" s="7" customFormat="1" ht="33.75">
      <c r="A21" s="370">
        <v>7</v>
      </c>
      <c r="B21" s="378" t="s">
        <v>302</v>
      </c>
      <c r="C21" s="381">
        <v>58</v>
      </c>
      <c r="D21" s="382">
        <v>0</v>
      </c>
      <c r="E21" s="383">
        <v>2935</v>
      </c>
      <c r="F21" s="383">
        <v>1059</v>
      </c>
      <c r="G21" s="365">
        <f t="shared" si="1"/>
        <v>36.08177172061329</v>
      </c>
    </row>
    <row r="22" spans="1:7" s="10" customFormat="1" ht="12.75">
      <c r="A22" s="370">
        <v>9</v>
      </c>
      <c r="B22" s="376" t="s">
        <v>300</v>
      </c>
      <c r="C22" s="379" t="s">
        <v>306</v>
      </c>
      <c r="D22" s="384">
        <f>D23</f>
        <v>0</v>
      </c>
      <c r="E22" s="380">
        <f>E23</f>
        <v>265</v>
      </c>
      <c r="F22" s="380">
        <f>F23</f>
        <v>67</v>
      </c>
      <c r="G22" s="365">
        <f t="shared" si="1"/>
        <v>25.28301886792453</v>
      </c>
    </row>
    <row r="23" spans="1:7" ht="33.75">
      <c r="A23" s="370">
        <v>10</v>
      </c>
      <c r="B23" s="378" t="s">
        <v>302</v>
      </c>
      <c r="C23" s="385" t="s">
        <v>426</v>
      </c>
      <c r="D23" s="382">
        <v>0</v>
      </c>
      <c r="E23" s="383">
        <v>265</v>
      </c>
      <c r="F23" s="383">
        <v>67</v>
      </c>
      <c r="G23" s="365">
        <f t="shared" si="1"/>
        <v>25.28301886792453</v>
      </c>
    </row>
    <row r="24" spans="1:5" ht="12.75">
      <c r="A24" s="22"/>
      <c r="C24" s="32"/>
      <c r="E24" s="14"/>
    </row>
    <row r="25" spans="1:5" ht="12.75">
      <c r="A25" s="17"/>
      <c r="C25" s="32"/>
      <c r="E25" s="14"/>
    </row>
    <row r="26" spans="3:6" ht="12.75">
      <c r="C26" s="32"/>
      <c r="E26" s="14"/>
      <c r="F26" s="178"/>
    </row>
  </sheetData>
  <sheetProtection/>
  <printOptions/>
  <pageMargins left="0.7500000000000001" right="0.7500000000000001" top="1" bottom="1" header="0.5" footer="0.5"/>
  <pageSetup fitToHeight="0" fitToWidth="0" horizontalDpi="1200" verticalDpi="1200" orientation="portrait" paperSize="9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2:G44"/>
  <sheetViews>
    <sheetView zoomScalePageLayoutView="0" workbookViewId="0" topLeftCell="A14">
      <selection activeCell="H18" sqref="H18"/>
    </sheetView>
  </sheetViews>
  <sheetFormatPr defaultColWidth="9.140625" defaultRowHeight="12.75"/>
  <cols>
    <col min="1" max="1" width="9.140625" style="33" customWidth="1"/>
    <col min="2" max="2" width="34.7109375" style="33" customWidth="1"/>
    <col min="3" max="3" width="16.421875" style="33" customWidth="1"/>
    <col min="4" max="4" width="15.00390625" style="33" customWidth="1"/>
    <col min="5" max="5" width="13.00390625" style="33" customWidth="1"/>
    <col min="6" max="6" width="14.140625" style="33" customWidth="1"/>
    <col min="7" max="7" width="12.7109375" style="33" customWidth="1"/>
    <col min="8" max="16384" width="9.140625" style="33" customWidth="1"/>
  </cols>
  <sheetData>
    <row r="2" ht="16.5">
      <c r="B2" s="45" t="s">
        <v>291</v>
      </c>
    </row>
    <row r="3" ht="12.75">
      <c r="F3" s="132" t="s">
        <v>353</v>
      </c>
    </row>
    <row r="4" spans="2:6" ht="49.5">
      <c r="B4" s="35" t="s">
        <v>292</v>
      </c>
      <c r="C4" s="35" t="s">
        <v>430</v>
      </c>
      <c r="D4" s="35" t="s">
        <v>431</v>
      </c>
      <c r="E4" s="35" t="s">
        <v>432</v>
      </c>
      <c r="F4" s="35" t="s">
        <v>356</v>
      </c>
    </row>
    <row r="5" spans="2:7" ht="16.5">
      <c r="B5" s="36" t="s">
        <v>293</v>
      </c>
      <c r="C5" s="37">
        <f>C6+C7</f>
        <v>316556</v>
      </c>
      <c r="D5" s="37">
        <f>D6+D7</f>
        <v>299140</v>
      </c>
      <c r="E5" s="37">
        <f>E6+E7</f>
        <v>236213</v>
      </c>
      <c r="F5" s="38">
        <f aca="true" t="shared" si="0" ref="F5:F10">E5/D5</f>
        <v>0.789640302199639</v>
      </c>
      <c r="G5" s="129"/>
    </row>
    <row r="6" spans="2:6" ht="33">
      <c r="B6" s="36" t="s">
        <v>294</v>
      </c>
      <c r="C6" s="128">
        <f>BVC!D124</f>
        <v>168418</v>
      </c>
      <c r="D6" s="128">
        <f>BVC!E124</f>
        <v>173899</v>
      </c>
      <c r="E6" s="128">
        <f>BVC!F124</f>
        <v>154003</v>
      </c>
      <c r="F6" s="38">
        <f t="shared" si="0"/>
        <v>0.8855887612924743</v>
      </c>
    </row>
    <row r="7" spans="2:6" ht="16.5">
      <c r="B7" s="36" t="s">
        <v>295</v>
      </c>
      <c r="C7" s="128">
        <f>BVC!D201</f>
        <v>148138</v>
      </c>
      <c r="D7" s="128">
        <f>BVC!E201</f>
        <v>125241</v>
      </c>
      <c r="E7" s="128">
        <f>BVC!F201</f>
        <v>82210</v>
      </c>
      <c r="F7" s="38">
        <f t="shared" si="0"/>
        <v>0.6564144329732277</v>
      </c>
    </row>
    <row r="8" spans="2:6" ht="16.5">
      <c r="B8" s="36" t="s">
        <v>296</v>
      </c>
      <c r="C8" s="37">
        <f>C9+C10</f>
        <v>321493</v>
      </c>
      <c r="D8" s="37">
        <f>D9+D10</f>
        <v>304077</v>
      </c>
      <c r="E8" s="37">
        <f>E9+E10</f>
        <v>213223</v>
      </c>
      <c r="F8" s="38">
        <f t="shared" si="0"/>
        <v>0.7012138372846352</v>
      </c>
    </row>
    <row r="9" spans="2:6" ht="33">
      <c r="B9" s="36" t="s">
        <v>294</v>
      </c>
      <c r="C9" s="128">
        <f>BVC!D252</f>
        <v>170333</v>
      </c>
      <c r="D9" s="128">
        <f>BVC!E252</f>
        <v>175814</v>
      </c>
      <c r="E9" s="128">
        <f>BVC!F252</f>
        <v>146386</v>
      </c>
      <c r="F9" s="38">
        <f t="shared" si="0"/>
        <v>0.832618562799322</v>
      </c>
    </row>
    <row r="10" spans="2:6" ht="16.5">
      <c r="B10" s="36" t="s">
        <v>295</v>
      </c>
      <c r="C10" s="128">
        <f>BVC!D308</f>
        <v>151160</v>
      </c>
      <c r="D10" s="128">
        <f>BVC!E308</f>
        <v>128263</v>
      </c>
      <c r="E10" s="128">
        <f>BVC!F308</f>
        <v>66837</v>
      </c>
      <c r="F10" s="38">
        <f t="shared" si="0"/>
        <v>0.5210933784489681</v>
      </c>
    </row>
    <row r="11" spans="2:6" ht="12.75">
      <c r="B11" s="39"/>
      <c r="C11" s="39"/>
      <c r="D11" s="39"/>
      <c r="E11" s="39"/>
      <c r="F11" s="39"/>
    </row>
    <row r="12" spans="2:6" ht="12.75">
      <c r="B12" s="39"/>
      <c r="C12" s="39"/>
      <c r="D12" s="39"/>
      <c r="E12" s="39"/>
      <c r="F12" s="39"/>
    </row>
    <row r="13" spans="2:6" ht="18">
      <c r="B13" s="42" t="s">
        <v>350</v>
      </c>
      <c r="C13" s="43"/>
      <c r="D13" s="39"/>
      <c r="E13" s="39"/>
      <c r="F13" s="39"/>
    </row>
    <row r="14" spans="2:6" ht="15.75">
      <c r="B14" s="130" t="s">
        <v>351</v>
      </c>
      <c r="C14" s="39"/>
      <c r="D14" s="39"/>
      <c r="E14" s="39"/>
      <c r="F14" s="39"/>
    </row>
    <row r="15" spans="2:6" ht="15.75">
      <c r="B15" s="130"/>
      <c r="C15" s="39"/>
      <c r="D15" s="39"/>
      <c r="F15" s="133" t="s">
        <v>353</v>
      </c>
    </row>
    <row r="16" spans="2:6" ht="49.5">
      <c r="B16" s="35" t="s">
        <v>292</v>
      </c>
      <c r="C16" s="35" t="s">
        <v>430</v>
      </c>
      <c r="D16" s="35" t="s">
        <v>431</v>
      </c>
      <c r="E16" s="35" t="s">
        <v>432</v>
      </c>
      <c r="F16" s="35" t="s">
        <v>356</v>
      </c>
    </row>
    <row r="17" spans="2:6" ht="16.5">
      <c r="B17" s="36" t="s">
        <v>293</v>
      </c>
      <c r="C17" s="37">
        <f>C18+C19</f>
        <v>27049</v>
      </c>
      <c r="D17" s="37">
        <f>D18+D19</f>
        <v>25724</v>
      </c>
      <c r="E17" s="37">
        <f>E18+E19</f>
        <v>21297</v>
      </c>
      <c r="F17" s="38">
        <f aca="true" t="shared" si="1" ref="F17:F22">E17/D17</f>
        <v>0.8279039029699892</v>
      </c>
    </row>
    <row r="18" spans="2:6" ht="33">
      <c r="B18" s="36" t="s">
        <v>294</v>
      </c>
      <c r="C18" s="128">
        <f>VPS!D10</f>
        <v>26269</v>
      </c>
      <c r="D18" s="128">
        <f>VPS!E10</f>
        <v>24952</v>
      </c>
      <c r="E18" s="128">
        <f>VPS!F10</f>
        <v>21104</v>
      </c>
      <c r="F18" s="38">
        <f t="shared" si="1"/>
        <v>0.8457839050977878</v>
      </c>
    </row>
    <row r="19" spans="2:6" ht="27.75" customHeight="1">
      <c r="B19" s="36" t="s">
        <v>295</v>
      </c>
      <c r="C19" s="128">
        <f>VPS!D41</f>
        <v>780</v>
      </c>
      <c r="D19" s="128">
        <f>VPS!E41</f>
        <v>772</v>
      </c>
      <c r="E19" s="128">
        <f>VPS!F41</f>
        <v>193</v>
      </c>
      <c r="F19" s="38">
        <f t="shared" si="1"/>
        <v>0.25</v>
      </c>
    </row>
    <row r="20" spans="2:6" ht="16.5">
      <c r="B20" s="36" t="s">
        <v>296</v>
      </c>
      <c r="C20" s="37">
        <f>C21+C22</f>
        <v>28546</v>
      </c>
      <c r="D20" s="37">
        <f>D21+D22</f>
        <v>27221</v>
      </c>
      <c r="E20" s="37">
        <f>E21+E22</f>
        <v>18075</v>
      </c>
      <c r="F20" s="38">
        <f t="shared" si="1"/>
        <v>0.6640094045038757</v>
      </c>
    </row>
    <row r="21" spans="2:6" ht="33">
      <c r="B21" s="36" t="s">
        <v>294</v>
      </c>
      <c r="C21" s="128">
        <f>VPS!D47</f>
        <v>27763</v>
      </c>
      <c r="D21" s="128">
        <f>VPS!E47</f>
        <v>26449</v>
      </c>
      <c r="E21" s="128">
        <f>VPS!F47</f>
        <v>18029</v>
      </c>
      <c r="F21" s="38">
        <f t="shared" si="1"/>
        <v>0.6816514802071912</v>
      </c>
    </row>
    <row r="22" spans="2:6" ht="16.5">
      <c r="B22" s="36" t="s">
        <v>295</v>
      </c>
      <c r="C22" s="128">
        <f>VPS!D70</f>
        <v>783</v>
      </c>
      <c r="D22" s="128">
        <f>VPS!E70</f>
        <v>772</v>
      </c>
      <c r="E22" s="128">
        <f>VPS!F70</f>
        <v>46</v>
      </c>
      <c r="F22" s="38">
        <f t="shared" si="1"/>
        <v>0.05958549222797927</v>
      </c>
    </row>
    <row r="24" spans="2:4" ht="16.5" hidden="1">
      <c r="B24" s="44" t="str">
        <f>'Imprumut '!C4</f>
        <v> BUGETUL CREDITELOR INTERNE</v>
      </c>
      <c r="D24" s="34"/>
    </row>
    <row r="25" ht="12.75" hidden="1">
      <c r="E25" s="132" t="s">
        <v>353</v>
      </c>
    </row>
    <row r="26" spans="2:6" ht="33" hidden="1">
      <c r="B26" s="35" t="s">
        <v>292</v>
      </c>
      <c r="C26" s="35" t="s">
        <v>385</v>
      </c>
      <c r="D26" s="35" t="s">
        <v>386</v>
      </c>
      <c r="E26" s="35" t="s">
        <v>387</v>
      </c>
      <c r="F26" s="35" t="s">
        <v>356</v>
      </c>
    </row>
    <row r="27" spans="2:6" ht="16.5" hidden="1">
      <c r="B27" s="131" t="s">
        <v>352</v>
      </c>
      <c r="C27" s="37">
        <f>'Imprumut '!D9</f>
        <v>0</v>
      </c>
      <c r="D27" s="37">
        <f>'Imprumut '!E9</f>
        <v>0</v>
      </c>
      <c r="E27" s="37">
        <f>'Imprumut '!F9</f>
        <v>0</v>
      </c>
      <c r="F27" s="38">
        <f>IF(D27=0,"",(E27-D27)/D27+1)</f>
      </c>
    </row>
    <row r="28" spans="2:6" ht="16.5" hidden="1">
      <c r="B28" s="36" t="s">
        <v>296</v>
      </c>
      <c r="C28" s="37">
        <f>C29+C30</f>
        <v>0</v>
      </c>
      <c r="D28" s="37">
        <f>D29+D30</f>
        <v>0</v>
      </c>
      <c r="E28" s="37">
        <f>E29+E30</f>
        <v>0</v>
      </c>
      <c r="F28" s="38">
        <f>IF(D28=0,"",(E28-D28)/D28+1)</f>
      </c>
    </row>
    <row r="29" spans="2:6" ht="33" hidden="1">
      <c r="B29" s="36" t="s">
        <v>294</v>
      </c>
      <c r="C29" s="128"/>
      <c r="D29" s="128"/>
      <c r="E29" s="128"/>
      <c r="F29" s="38">
        <f>IF(D29=0,"",(E29-D29)/D29+1)</f>
      </c>
    </row>
    <row r="30" spans="2:6" ht="16.5" hidden="1">
      <c r="B30" s="36" t="s">
        <v>295</v>
      </c>
      <c r="C30" s="128">
        <f>'Imprumut '!D12</f>
        <v>0</v>
      </c>
      <c r="D30" s="128">
        <f>'Imprumut '!E12</f>
        <v>0</v>
      </c>
      <c r="E30" s="128">
        <f>'Imprumut '!F12</f>
        <v>0</v>
      </c>
      <c r="F30" s="38">
        <f>IF(D30=0,"",(E30-D30)/D30+1)</f>
      </c>
    </row>
    <row r="32" spans="2:4" ht="16.5">
      <c r="B32" s="44" t="s">
        <v>384</v>
      </c>
      <c r="D32" s="34"/>
    </row>
    <row r="33" ht="12.75" hidden="1">
      <c r="E33" s="132" t="s">
        <v>353</v>
      </c>
    </row>
    <row r="34" spans="2:6" ht="33" hidden="1">
      <c r="B34" s="35" t="s">
        <v>292</v>
      </c>
      <c r="C34" s="35" t="s">
        <v>377</v>
      </c>
      <c r="D34" s="35" t="s">
        <v>378</v>
      </c>
      <c r="E34" s="35" t="s">
        <v>381</v>
      </c>
      <c r="F34" s="35" t="s">
        <v>356</v>
      </c>
    </row>
    <row r="35" spans="2:6" ht="16.5" hidden="1">
      <c r="B35" s="131" t="s">
        <v>352</v>
      </c>
      <c r="C35" s="37">
        <v>17366</v>
      </c>
      <c r="D35" s="37">
        <v>17366</v>
      </c>
      <c r="E35" s="37">
        <v>14246</v>
      </c>
      <c r="F35" s="38">
        <v>0.8203385926523091</v>
      </c>
    </row>
    <row r="36" spans="2:6" ht="16.5" hidden="1">
      <c r="B36" s="36" t="s">
        <v>296</v>
      </c>
      <c r="C36" s="37">
        <v>17366</v>
      </c>
      <c r="D36" s="37">
        <v>17366</v>
      </c>
      <c r="E36" s="37">
        <v>14246</v>
      </c>
      <c r="F36" s="38">
        <v>0.8203385926523091</v>
      </c>
    </row>
    <row r="37" spans="2:6" ht="33" hidden="1">
      <c r="B37" s="36" t="s">
        <v>415</v>
      </c>
      <c r="C37" s="128"/>
      <c r="D37" s="128"/>
      <c r="E37" s="128"/>
      <c r="F37" s="38" t="s">
        <v>416</v>
      </c>
    </row>
    <row r="38" spans="2:6" ht="33" hidden="1">
      <c r="B38" s="36" t="s">
        <v>417</v>
      </c>
      <c r="C38" s="128">
        <v>17366</v>
      </c>
      <c r="D38" s="128">
        <v>17366</v>
      </c>
      <c r="E38" s="128">
        <v>14246</v>
      </c>
      <c r="F38" s="38">
        <v>0.8203385926523091</v>
      </c>
    </row>
    <row r="39" spans="2:6" ht="16.5" hidden="1">
      <c r="B39" s="36" t="s">
        <v>295</v>
      </c>
      <c r="C39" s="37">
        <f>'FEN '!D18</f>
        <v>0</v>
      </c>
      <c r="D39" s="37">
        <f>'FEN '!E18</f>
        <v>0</v>
      </c>
      <c r="E39" s="37">
        <f>'FEN '!F18</f>
        <v>0</v>
      </c>
      <c r="F39" s="38">
        <f>IF(D39=0,"",(E39-D39)/D39+1)</f>
      </c>
    </row>
    <row r="40" ht="12.75" hidden="1"/>
    <row r="41" spans="2:6" ht="16.5">
      <c r="B41" s="174"/>
      <c r="C41" s="175"/>
      <c r="D41" s="175"/>
      <c r="F41" s="133" t="s">
        <v>353</v>
      </c>
    </row>
    <row r="42" spans="2:6" ht="49.5">
      <c r="B42" s="176" t="s">
        <v>292</v>
      </c>
      <c r="C42" s="35" t="s">
        <v>430</v>
      </c>
      <c r="D42" s="35" t="s">
        <v>431</v>
      </c>
      <c r="E42" s="35" t="s">
        <v>432</v>
      </c>
      <c r="F42" s="35" t="s">
        <v>356</v>
      </c>
    </row>
    <row r="43" spans="2:6" ht="16.5">
      <c r="B43" s="36" t="s">
        <v>352</v>
      </c>
      <c r="C43" s="37">
        <f>IMPRUMUT!D9</f>
        <v>1993</v>
      </c>
      <c r="D43" s="37">
        <f>IMPRUMUT!E9</f>
        <v>5906</v>
      </c>
      <c r="E43" s="37">
        <f>IMPRUMUT!F9</f>
        <v>3236</v>
      </c>
      <c r="F43" s="38">
        <f>E43/D43</f>
        <v>0.5479173721639011</v>
      </c>
    </row>
    <row r="44" spans="2:6" ht="16.5">
      <c r="B44" s="36" t="s">
        <v>418</v>
      </c>
      <c r="C44" s="37">
        <f>IMPRUMUT!D12</f>
        <v>1993</v>
      </c>
      <c r="D44" s="37">
        <f>IMPRUMUT!E12</f>
        <v>5906</v>
      </c>
      <c r="E44" s="37">
        <f>IMPRUMUT!F12</f>
        <v>1748</v>
      </c>
      <c r="F44" s="38">
        <f>E44/D44</f>
        <v>0.2959701997968168</v>
      </c>
    </row>
  </sheetData>
  <sheetProtection/>
  <printOptions/>
  <pageMargins left="0.7500000000000001" right="0.7500000000000001" top="1" bottom="1" header="0.5" footer="0.5"/>
  <pageSetup fitToHeight="0" fitToWidth="0"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Cerceja.Elena</dc:creator>
  <cp:keywords/>
  <dc:description/>
  <cp:lastModifiedBy>marina.rodica</cp:lastModifiedBy>
  <cp:lastPrinted>2020-10-23T05:36:11Z</cp:lastPrinted>
  <dcterms:created xsi:type="dcterms:W3CDTF">2013-10-16T13:51:24Z</dcterms:created>
  <dcterms:modified xsi:type="dcterms:W3CDTF">2020-12-07T14:40:04Z</dcterms:modified>
  <cp:category/>
  <cp:version/>
  <cp:contentType/>
  <cp:contentStatus/>
</cp:coreProperties>
</file>